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4 кв+ рік 2023\ЖЕК 7\15.02.20242\"/>
    </mc:Choice>
  </mc:AlternateContent>
  <bookViews>
    <workbookView xWindow="0" yWindow="0" windowWidth="28800" windowHeight="12435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  <sheet name="Лист1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F8" i="3" l="1"/>
  <c r="G43" i="10" l="1"/>
  <c r="C53" i="25" l="1"/>
  <c r="G7" i="21"/>
  <c r="G6" i="21"/>
  <c r="G8" i="21" s="1"/>
  <c r="D24" i="19"/>
  <c r="D30" i="19"/>
  <c r="D29" i="19"/>
  <c r="D18" i="19"/>
  <c r="D17" i="19"/>
  <c r="D16" i="19"/>
  <c r="D33" i="18" l="1"/>
  <c r="D17" i="18"/>
  <c r="D18" i="18"/>
  <c r="D15" i="18"/>
  <c r="D14" i="18"/>
  <c r="D8" i="18"/>
  <c r="C37" i="25"/>
  <c r="C21" i="25"/>
  <c r="C3" i="25"/>
  <c r="J23" i="10"/>
  <c r="D86" i="2" l="1"/>
  <c r="D85" i="2"/>
  <c r="D84" i="2"/>
  <c r="D83" i="2"/>
  <c r="D81" i="2"/>
  <c r="D63" i="2"/>
  <c r="D68" i="2"/>
  <c r="D65" i="2"/>
  <c r="D57" i="2"/>
  <c r="D36" i="2" l="1"/>
  <c r="D35" i="2"/>
  <c r="D27" i="2"/>
  <c r="D43" i="2"/>
  <c r="D37" i="2"/>
  <c r="D30" i="2"/>
  <c r="D29" i="2"/>
  <c r="D28" i="2"/>
  <c r="D19" i="2"/>
  <c r="D16" i="2"/>
  <c r="D15" i="2"/>
  <c r="D13" i="2"/>
  <c r="D12" i="2"/>
  <c r="D11" i="2"/>
  <c r="D10" i="2"/>
  <c r="D9" i="2"/>
  <c r="D7" i="2"/>
  <c r="C10" i="21" l="1"/>
  <c r="F7" i="21"/>
  <c r="D6" i="21"/>
  <c r="D7" i="21" s="1"/>
  <c r="C88" i="2"/>
  <c r="C78" i="2"/>
  <c r="C77" i="2"/>
  <c r="C76" i="2"/>
  <c r="J17" i="10" l="1"/>
  <c r="F78" i="2" l="1"/>
  <c r="D78" i="2"/>
  <c r="J21" i="10" l="1"/>
  <c r="D31" i="2" l="1"/>
  <c r="D54" i="2"/>
  <c r="D7" i="18" l="1"/>
  <c r="J20" i="10" l="1"/>
  <c r="D54" i="20"/>
  <c r="D46" i="20"/>
  <c r="D47" i="20"/>
  <c r="D49" i="20"/>
  <c r="D50" i="20"/>
  <c r="D45" i="20"/>
  <c r="D82" i="2" l="1"/>
  <c r="F88" i="2"/>
  <c r="C72" i="18" l="1"/>
  <c r="C50" i="25" l="1"/>
  <c r="C27" i="25" l="1"/>
  <c r="D6" i="22" l="1"/>
  <c r="C6" i="22"/>
  <c r="H8" i="21"/>
  <c r="D30" i="10" l="1"/>
  <c r="D29" i="10"/>
  <c r="D26" i="10"/>
  <c r="D25" i="10"/>
  <c r="D24" i="10"/>
  <c r="D20" i="10"/>
  <c r="D16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C32" i="18"/>
  <c r="C13" i="18"/>
  <c r="C7" i="18"/>
  <c r="C25" i="19"/>
  <c r="C20" i="19"/>
  <c r="C31" i="19" s="1"/>
  <c r="C52" i="2"/>
  <c r="C75" i="2" s="1"/>
  <c r="C44" i="2"/>
  <c r="C21" i="2"/>
  <c r="C8" i="2"/>
  <c r="C17" i="2" l="1"/>
  <c r="C79" i="2"/>
  <c r="D27" i="10"/>
  <c r="D28" i="10"/>
  <c r="D32" i="10"/>
  <c r="C19" i="18"/>
  <c r="C58" i="2"/>
  <c r="C67" i="2" s="1"/>
  <c r="C70" i="2" s="1"/>
  <c r="D31" i="10"/>
  <c r="AD39" i="9" l="1"/>
  <c r="F22" i="10" l="1"/>
  <c r="F23" i="10"/>
  <c r="F24" i="10"/>
  <c r="F21" i="10"/>
  <c r="C9" i="25" l="1"/>
  <c r="F82" i="2"/>
  <c r="AE34" i="9" l="1"/>
  <c r="J24" i="10" l="1"/>
  <c r="E53" i="25" l="1"/>
  <c r="E50" i="25"/>
  <c r="E42" i="25"/>
  <c r="E37" i="25"/>
  <c r="E27" i="25"/>
  <c r="E21" i="25"/>
  <c r="E9" i="25"/>
  <c r="E2" i="25"/>
  <c r="C47" i="25"/>
  <c r="C42" i="25" s="1"/>
  <c r="D9" i="25" l="1"/>
  <c r="D8" i="3" l="1"/>
  <c r="F51" i="20"/>
  <c r="D51" i="20" s="1"/>
  <c r="F48" i="20"/>
  <c r="D48" i="20" s="1"/>
  <c r="E48" i="20"/>
  <c r="F31" i="10" l="1"/>
  <c r="J30" i="10"/>
  <c r="F30" i="10"/>
  <c r="J29" i="10"/>
  <c r="J27" i="10"/>
  <c r="F27" i="10"/>
  <c r="J26" i="10"/>
  <c r="F26" i="10"/>
  <c r="J25" i="10"/>
  <c r="F25" i="10"/>
  <c r="H23" i="10"/>
  <c r="H31" i="10" s="1"/>
  <c r="H22" i="10"/>
  <c r="N22" i="10" s="1"/>
  <c r="F28" i="10"/>
  <c r="H19" i="10"/>
  <c r="H27" i="10" s="1"/>
  <c r="H18" i="10"/>
  <c r="H26" i="10" s="1"/>
  <c r="J16" i="10"/>
  <c r="L16" i="10" s="1"/>
  <c r="H82" i="2"/>
  <c r="B8" i="21"/>
  <c r="E13" i="18"/>
  <c r="H30" i="19"/>
  <c r="D13" i="18"/>
  <c r="F13" i="18"/>
  <c r="D43" i="20"/>
  <c r="E43" i="20"/>
  <c r="F43" i="20"/>
  <c r="C43" i="20"/>
  <c r="E8" i="3"/>
  <c r="E39" i="20" s="1"/>
  <c r="C8" i="3"/>
  <c r="C39" i="20" s="1"/>
  <c r="D57" i="18"/>
  <c r="E57" i="18"/>
  <c r="F57" i="18"/>
  <c r="C57" i="18"/>
  <c r="D45" i="18"/>
  <c r="E45" i="18"/>
  <c r="F45" i="18"/>
  <c r="C45" i="18"/>
  <c r="D21" i="18"/>
  <c r="E21" i="18"/>
  <c r="H21" i="18" s="1"/>
  <c r="F21" i="18"/>
  <c r="G21" i="18"/>
  <c r="C21" i="18"/>
  <c r="D10" i="11"/>
  <c r="C42" i="20" s="1"/>
  <c r="E10" i="11"/>
  <c r="D42" i="20" s="1"/>
  <c r="F10" i="11"/>
  <c r="E42" i="20" s="1"/>
  <c r="G10" i="11"/>
  <c r="F42" i="20" s="1"/>
  <c r="H12" i="11"/>
  <c r="E11" i="11"/>
  <c r="F11" i="11"/>
  <c r="G11" i="11"/>
  <c r="D28" i="20"/>
  <c r="D29" i="20"/>
  <c r="D30" i="20"/>
  <c r="D32" i="20"/>
  <c r="D11" i="11"/>
  <c r="E13" i="20"/>
  <c r="F43" i="10" s="1"/>
  <c r="F13" i="20"/>
  <c r="I47" i="10" s="1"/>
  <c r="C13" i="20"/>
  <c r="H48" i="20"/>
  <c r="C48" i="20"/>
  <c r="C2" i="25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A26" i="9"/>
  <c r="Q34" i="9"/>
  <c r="Y34" i="9"/>
  <c r="Q35" i="9"/>
  <c r="Y35" i="9"/>
  <c r="Q36" i="9"/>
  <c r="Y36" i="9"/>
  <c r="Q37" i="9"/>
  <c r="Y37" i="9"/>
  <c r="Q38" i="9"/>
  <c r="Y38" i="9"/>
  <c r="M39" i="9"/>
  <c r="O39" i="9"/>
  <c r="U39" i="9"/>
  <c r="W39" i="9"/>
  <c r="AC39" i="9"/>
  <c r="AE39" i="9" s="1"/>
  <c r="Q46" i="9"/>
  <c r="Y46" i="9"/>
  <c r="AC46" i="9"/>
  <c r="Q47" i="9"/>
  <c r="Y47" i="9"/>
  <c r="AC47" i="9"/>
  <c r="AD47" i="9"/>
  <c r="Q48" i="9"/>
  <c r="Y48" i="9"/>
  <c r="AC48" i="9"/>
  <c r="AD48" i="9"/>
  <c r="Q49" i="9"/>
  <c r="Y49" i="9"/>
  <c r="AC49" i="9"/>
  <c r="AD49" i="9"/>
  <c r="Q50" i="9"/>
  <c r="Y50" i="9"/>
  <c r="AC50" i="9"/>
  <c r="AD50" i="9"/>
  <c r="AE50" i="9" s="1"/>
  <c r="M51" i="9"/>
  <c r="O51" i="9"/>
  <c r="Q51" i="9" s="1"/>
  <c r="U51" i="9"/>
  <c r="W51" i="9"/>
  <c r="Y51" i="9" s="1"/>
  <c r="N60" i="9"/>
  <c r="N61" i="9"/>
  <c r="N65" i="9" s="1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E7" i="18"/>
  <c r="F7" i="18"/>
  <c r="G8" i="18"/>
  <c r="H8" i="18"/>
  <c r="G9" i="18"/>
  <c r="H9" i="18"/>
  <c r="G10" i="18"/>
  <c r="H10" i="18"/>
  <c r="G11" i="18"/>
  <c r="H11" i="18"/>
  <c r="G12" i="18"/>
  <c r="H12" i="18"/>
  <c r="H14" i="18"/>
  <c r="H15" i="18"/>
  <c r="H16" i="18"/>
  <c r="H18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D32" i="18"/>
  <c r="E32" i="18"/>
  <c r="F32" i="18"/>
  <c r="H32" i="18" s="1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C41" i="18"/>
  <c r="D41" i="18"/>
  <c r="E41" i="18"/>
  <c r="F41" i="18"/>
  <c r="H41" i="18" s="1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33" i="20"/>
  <c r="D25" i="19"/>
  <c r="D20" i="19" s="1"/>
  <c r="D31" i="20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D8" i="2"/>
  <c r="D79" i="2" s="1"/>
  <c r="E8" i="2"/>
  <c r="F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16" i="20"/>
  <c r="D21" i="2"/>
  <c r="D16" i="20" s="1"/>
  <c r="E21" i="2"/>
  <c r="E16" i="20" s="1"/>
  <c r="F21" i="2"/>
  <c r="F16" i="20" s="1"/>
  <c r="D17" i="20"/>
  <c r="E44" i="2"/>
  <c r="F44" i="2"/>
  <c r="D52" i="2"/>
  <c r="D75" i="2" s="1"/>
  <c r="E52" i="2"/>
  <c r="E75" i="2" s="1"/>
  <c r="F52" i="2"/>
  <c r="G59" i="2"/>
  <c r="G60" i="2"/>
  <c r="G63" i="2"/>
  <c r="G64" i="2"/>
  <c r="G68" i="2"/>
  <c r="G69" i="2"/>
  <c r="G71" i="2"/>
  <c r="G73" i="2"/>
  <c r="C20" i="20"/>
  <c r="E76" i="2"/>
  <c r="E20" i="20" s="1"/>
  <c r="F76" i="2"/>
  <c r="F20" i="20" s="1"/>
  <c r="C21" i="20"/>
  <c r="E77" i="2"/>
  <c r="E21" i="20" s="1"/>
  <c r="F77" i="2"/>
  <c r="E78" i="2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D88" i="2"/>
  <c r="E88" i="2"/>
  <c r="B13" i="20"/>
  <c r="B14" i="20"/>
  <c r="B15" i="20"/>
  <c r="B16" i="20"/>
  <c r="B17" i="20"/>
  <c r="C17" i="20"/>
  <c r="F17" i="20"/>
  <c r="B18" i="20"/>
  <c r="B19" i="20"/>
  <c r="B20" i="20"/>
  <c r="D20" i="20"/>
  <c r="B21" i="20"/>
  <c r="D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8" i="20"/>
  <c r="G49" i="20"/>
  <c r="H49" i="20"/>
  <c r="G50" i="20"/>
  <c r="H50" i="20"/>
  <c r="C51" i="20"/>
  <c r="G51" i="20"/>
  <c r="G52" i="20"/>
  <c r="H52" i="20"/>
  <c r="G53" i="20"/>
  <c r="H53" i="20"/>
  <c r="G54" i="20"/>
  <c r="H54" i="20"/>
  <c r="H51" i="20"/>
  <c r="L19" i="10"/>
  <c r="D31" i="19"/>
  <c r="D33" i="20" s="1"/>
  <c r="H76" i="2"/>
  <c r="C14" i="20"/>
  <c r="G43" i="20"/>
  <c r="G45" i="18"/>
  <c r="AD51" i="9" l="1"/>
  <c r="E68" i="18"/>
  <c r="E73" i="18" s="1"/>
  <c r="H25" i="19"/>
  <c r="F20" i="19"/>
  <c r="G76" i="2"/>
  <c r="G77" i="2"/>
  <c r="G44" i="2"/>
  <c r="E79" i="2"/>
  <c r="AE49" i="9"/>
  <c r="AE48" i="9"/>
  <c r="Q39" i="9"/>
  <c r="AC26" i="9"/>
  <c r="N13" i="9"/>
  <c r="H45" i="18"/>
  <c r="F68" i="18"/>
  <c r="D68" i="18"/>
  <c r="H43" i="20"/>
  <c r="F17" i="2"/>
  <c r="F15" i="20" s="1"/>
  <c r="F79" i="2"/>
  <c r="F21" i="20"/>
  <c r="D17" i="2"/>
  <c r="D15" i="20" s="1"/>
  <c r="G32" i="18"/>
  <c r="N19" i="10"/>
  <c r="H57" i="18"/>
  <c r="G30" i="20"/>
  <c r="H29" i="20"/>
  <c r="J28" i="10"/>
  <c r="N16" i="10"/>
  <c r="L23" i="10"/>
  <c r="L18" i="10"/>
  <c r="G8" i="3"/>
  <c r="H39" i="20"/>
  <c r="G13" i="18"/>
  <c r="F47" i="10"/>
  <c r="E43" i="10"/>
  <c r="E4" i="24" s="1"/>
  <c r="D13" i="20"/>
  <c r="I43" i="10" s="1"/>
  <c r="H13" i="20"/>
  <c r="F19" i="18"/>
  <c r="H30" i="20"/>
  <c r="G29" i="20"/>
  <c r="H88" i="2"/>
  <c r="G23" i="20"/>
  <c r="H16" i="20"/>
  <c r="F14" i="20"/>
  <c r="G78" i="2"/>
  <c r="N27" i="10"/>
  <c r="L27" i="10"/>
  <c r="C15" i="20"/>
  <c r="H32" i="20"/>
  <c r="H28" i="20"/>
  <c r="G88" i="2"/>
  <c r="H23" i="20"/>
  <c r="G52" i="2"/>
  <c r="H21" i="2"/>
  <c r="E17" i="2"/>
  <c r="E15" i="20" s="1"/>
  <c r="G8" i="2"/>
  <c r="H20" i="20"/>
  <c r="G20" i="20"/>
  <c r="G57" i="18"/>
  <c r="G28" i="20"/>
  <c r="G20" i="19"/>
  <c r="H77" i="2"/>
  <c r="G41" i="18"/>
  <c r="E17" i="20"/>
  <c r="H17" i="20" s="1"/>
  <c r="C31" i="20"/>
  <c r="H20" i="10"/>
  <c r="H13" i="18"/>
  <c r="F75" i="2"/>
  <c r="G75" i="2" s="1"/>
  <c r="H8" i="3"/>
  <c r="H78" i="2"/>
  <c r="H44" i="2"/>
  <c r="G21" i="2"/>
  <c r="H8" i="2"/>
  <c r="G25" i="19"/>
  <c r="H17" i="18"/>
  <c r="G7" i="18"/>
  <c r="AE47" i="9"/>
  <c r="AE46" i="9"/>
  <c r="G13" i="20"/>
  <c r="H30" i="10"/>
  <c r="N30" i="10" s="1"/>
  <c r="AC51" i="9"/>
  <c r="E14" i="20"/>
  <c r="H7" i="18"/>
  <c r="G32" i="20"/>
  <c r="Y39" i="9"/>
  <c r="C68" i="18"/>
  <c r="D19" i="18"/>
  <c r="H11" i="11"/>
  <c r="H10" i="11"/>
  <c r="G68" i="18"/>
  <c r="H68" i="18"/>
  <c r="L26" i="10"/>
  <c r="N26" i="10"/>
  <c r="E18" i="20"/>
  <c r="E31" i="20"/>
  <c r="E31" i="19"/>
  <c r="J32" i="10"/>
  <c r="H52" i="2"/>
  <c r="J31" i="10"/>
  <c r="G16" i="20"/>
  <c r="L22" i="10"/>
  <c r="N23" i="10"/>
  <c r="D14" i="20"/>
  <c r="N18" i="10"/>
  <c r="H35" i="20"/>
  <c r="H42" i="20"/>
  <c r="G42" i="20"/>
  <c r="G39" i="20"/>
  <c r="AE51" i="9" l="1"/>
  <c r="F58" i="2"/>
  <c r="F19" i="20" s="1"/>
  <c r="H15" i="20"/>
  <c r="H21" i="20"/>
  <c r="G21" i="20"/>
  <c r="H43" i="10"/>
  <c r="F73" i="18"/>
  <c r="D73" i="18"/>
  <c r="D36" i="20" s="1"/>
  <c r="D58" i="2"/>
  <c r="D19" i="20" s="1"/>
  <c r="H14" i="20"/>
  <c r="L47" i="10"/>
  <c r="L30" i="10"/>
  <c r="C36" i="20"/>
  <c r="G15" i="20"/>
  <c r="G17" i="2"/>
  <c r="E58" i="2"/>
  <c r="H17" i="2"/>
  <c r="L43" i="10"/>
  <c r="C19" i="20"/>
  <c r="H20" i="19"/>
  <c r="G14" i="20"/>
  <c r="G19" i="18"/>
  <c r="G73" i="18" s="1"/>
  <c r="H19" i="18"/>
  <c r="C37" i="20"/>
  <c r="F18" i="20"/>
  <c r="H18" i="20" s="1"/>
  <c r="D18" i="20"/>
  <c r="C18" i="20"/>
  <c r="H75" i="2"/>
  <c r="F31" i="20"/>
  <c r="G31" i="20" s="1"/>
  <c r="F31" i="19"/>
  <c r="F33" i="20" s="1"/>
  <c r="H28" i="10"/>
  <c r="N20" i="10"/>
  <c r="H17" i="10"/>
  <c r="L20" i="10"/>
  <c r="D4" i="24"/>
  <c r="G79" i="2"/>
  <c r="H79" i="2"/>
  <c r="G17" i="20"/>
  <c r="E36" i="20"/>
  <c r="L31" i="10"/>
  <c r="N31" i="10"/>
  <c r="E37" i="20"/>
  <c r="E33" i="20"/>
  <c r="C22" i="20"/>
  <c r="G72" i="18" l="1"/>
  <c r="G58" i="2"/>
  <c r="F67" i="2"/>
  <c r="F22" i="20" s="1"/>
  <c r="D37" i="20"/>
  <c r="F4" i="24"/>
  <c r="D67" i="2"/>
  <c r="D22" i="20" s="1"/>
  <c r="F37" i="20"/>
  <c r="H37" i="20" s="1"/>
  <c r="H73" i="18"/>
  <c r="E67" i="2"/>
  <c r="E70" i="2" s="1"/>
  <c r="E19" i="20"/>
  <c r="G19" i="20" s="1"/>
  <c r="H58" i="2"/>
  <c r="G31" i="19"/>
  <c r="G18" i="20"/>
  <c r="H25" i="10"/>
  <c r="L17" i="10"/>
  <c r="N17" i="10"/>
  <c r="N28" i="10"/>
  <c r="L28" i="10"/>
  <c r="H31" i="20"/>
  <c r="H31" i="19"/>
  <c r="D7" i="11"/>
  <c r="C41" i="20" s="1"/>
  <c r="C24" i="20"/>
  <c r="D8" i="11" s="1"/>
  <c r="C25" i="20" s="1"/>
  <c r="G33" i="20"/>
  <c r="H33" i="20"/>
  <c r="H72" i="18" l="1"/>
  <c r="F36" i="20"/>
  <c r="H36" i="20" s="1"/>
  <c r="F70" i="2"/>
  <c r="F14" i="19" s="1"/>
  <c r="D70" i="2"/>
  <c r="H67" i="2"/>
  <c r="E22" i="20"/>
  <c r="H22" i="20" s="1"/>
  <c r="G67" i="2"/>
  <c r="H19" i="20"/>
  <c r="N25" i="10"/>
  <c r="L25" i="10"/>
  <c r="E24" i="20"/>
  <c r="E14" i="19"/>
  <c r="F7" i="11"/>
  <c r="G70" i="2" l="1"/>
  <c r="H70" i="2"/>
  <c r="F24" i="20"/>
  <c r="G8" i="11" s="1"/>
  <c r="E25" i="20" s="1"/>
  <c r="G7" i="11"/>
  <c r="F41" i="20" s="1"/>
  <c r="E7" i="11"/>
  <c r="D41" i="20" s="1"/>
  <c r="D14" i="19"/>
  <c r="D24" i="20"/>
  <c r="E8" i="11" s="1"/>
  <c r="D25" i="20" s="1"/>
  <c r="G22" i="20"/>
  <c r="F8" i="11"/>
  <c r="G14" i="19"/>
  <c r="H14" i="19"/>
  <c r="E41" i="20"/>
  <c r="H7" i="11" l="1"/>
  <c r="H8" i="11"/>
  <c r="F25" i="20" s="1"/>
  <c r="H25" i="20" s="1"/>
  <c r="G24" i="20"/>
  <c r="H24" i="20"/>
  <c r="G41" i="20"/>
  <c r="H41" i="20"/>
  <c r="F32" i="10"/>
  <c r="F29" i="10"/>
  <c r="H24" i="10"/>
  <c r="N24" i="10" s="1"/>
  <c r="H21" i="10"/>
  <c r="L21" i="10" s="1"/>
  <c r="G25" i="20" l="1"/>
  <c r="H32" i="10"/>
  <c r="L24" i="10"/>
  <c r="N21" i="10"/>
  <c r="H29" i="10"/>
  <c r="N29" i="10" l="1"/>
  <c r="L29" i="10"/>
  <c r="N32" i="10"/>
  <c r="L32" i="10"/>
</calcChain>
</file>

<file path=xl/sharedStrings.xml><?xml version="1.0" encoding="utf-8"?>
<sst xmlns="http://schemas.openxmlformats.org/spreadsheetml/2006/main" count="1911" uniqueCount="1133">
  <si>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</si>
  <si>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</si>
  <si>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</si>
  <si>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</si>
  <si>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</si>
  <si>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</si>
  <si>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</si>
  <si>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</si>
  <si>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</si>
  <si>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</si>
  <si>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</si>
  <si>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</si>
  <si>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</si>
  <si>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</si>
  <si>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</si>
  <si>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</si>
  <si>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</si>
  <si>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</si>
  <si>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</si>
  <si>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</si>
  <si>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</si>
  <si>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</si>
  <si>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</si>
  <si>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</si>
  <si>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</si>
  <si>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</si>
  <si>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</si>
  <si>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</si>
  <si>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</si>
  <si>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</si>
  <si>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</si>
  <si>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</si>
  <si>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</si>
  <si>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</si>
  <si>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</si>
  <si>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</si>
  <si>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</si>
  <si>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</si>
  <si>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</si>
  <si>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</si>
  <si>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</si>
  <si>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</si>
  <si>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</si>
  <si>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</si>
  <si>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</si>
  <si>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</si>
  <si>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</si>
  <si>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</si>
  <si>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</si>
  <si>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</si>
  <si>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</si>
  <si>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</si>
  <si>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</si>
  <si>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</si>
  <si>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</si>
  <si>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</si>
  <si>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</si>
  <si>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</si>
  <si>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</si>
  <si>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</si>
  <si>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</si>
  <si>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</si>
  <si>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</si>
  <si>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</si>
  <si>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</si>
  <si>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</si>
  <si>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</si>
  <si>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</si>
  <si>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</si>
  <si>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</si>
  <si>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</si>
  <si>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</si>
  <si>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</si>
  <si>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</si>
  <si>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</si>
  <si>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</si>
  <si>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</si>
  <si>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</si>
  <si>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</si>
  <si>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</si>
  <si>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</si>
  <si>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</si>
  <si>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</si>
  <si>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</si>
  <si>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</si>
  <si>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</si>
  <si>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</si>
  <si>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</si>
  <si>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</si>
  <si>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</si>
  <si>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</si>
  <si>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</si>
  <si>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</si>
  <si>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</si>
  <si>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</si>
  <si>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</si>
  <si>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</si>
  <si>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</si>
  <si>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</si>
  <si>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</si>
  <si>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</si>
  <si>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</si>
  <si>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</si>
  <si>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</si>
  <si>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</si>
  <si>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</si>
  <si>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</si>
  <si>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</si>
  <si>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</si>
  <si>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</si>
  <si>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</si>
  <si>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</si>
  <si>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</si>
  <si>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</si>
  <si>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</si>
  <si>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</si>
  <si>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</si>
  <si>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</si>
  <si>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</si>
  <si>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</si>
  <si>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</si>
  <si>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</si>
  <si>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</si>
  <si>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</si>
  <si>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</si>
  <si>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</si>
  <si>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</si>
  <si>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</si>
  <si>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</si>
  <si>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</si>
  <si>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</si>
  <si>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</si>
  <si>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</si>
  <si>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</si>
  <si>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</si>
  <si>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</si>
  <si>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</si>
  <si>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</si>
  <si>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</si>
  <si>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</si>
  <si>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</si>
  <si>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</si>
  <si>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</si>
  <si>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</si>
  <si>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</si>
  <si>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</si>
  <si>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</si>
  <si>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</si>
  <si>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</si>
  <si>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</si>
  <si>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</si>
  <si>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</si>
  <si>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</si>
  <si>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</si>
  <si>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</si>
  <si>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</si>
  <si>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</si>
  <si>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</si>
  <si>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</si>
  <si>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</si>
  <si>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</si>
  <si>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</si>
  <si>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</si>
  <si>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</si>
  <si>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</si>
  <si>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</si>
  <si>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</si>
  <si>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</si>
  <si>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</si>
  <si>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</si>
  <si>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</si>
  <si>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</si>
  <si>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</si>
  <si>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</si>
  <si>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</si>
  <si>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</si>
  <si>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</si>
  <si>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</si>
  <si>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</si>
  <si>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</si>
  <si>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</si>
  <si>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</si>
  <si>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</si>
  <si>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</si>
  <si>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</si>
  <si>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</si>
  <si>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</si>
  <si>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</si>
  <si>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</si>
  <si>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</si>
  <si>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</si>
  <si>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</si>
  <si>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</si>
  <si>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</si>
  <si>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</si>
  <si>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</si>
  <si>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</si>
  <si>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</si>
  <si>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</si>
  <si>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</si>
  <si>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</si>
  <si>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</si>
  <si>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</si>
  <si>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</si>
  <si>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</si>
  <si>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</si>
  <si>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</si>
  <si>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</si>
  <si>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</si>
  <si>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</si>
  <si>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</si>
  <si>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</si>
  <si>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</si>
  <si>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</si>
  <si>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</si>
  <si>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</si>
  <si>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</si>
  <si>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</si>
  <si>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</si>
  <si>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</si>
  <si>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</si>
  <si>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</si>
  <si>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</si>
  <si>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</si>
  <si>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</si>
  <si>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</si>
  <si>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</si>
  <si>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</si>
  <si>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</si>
  <si>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</si>
  <si>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</si>
  <si>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</si>
  <si>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</si>
  <si>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</si>
  <si>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</si>
  <si>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</si>
  <si>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</si>
  <si>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</si>
  <si>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</si>
  <si>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</si>
  <si>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</si>
  <si>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</si>
  <si>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</si>
  <si>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</si>
  <si>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</si>
  <si>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</si>
  <si>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</si>
  <si>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</si>
  <si>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</si>
  <si>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</si>
  <si>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</si>
  <si>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</si>
  <si>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</si>
  <si>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</si>
  <si>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</si>
  <si>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</si>
  <si>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</si>
  <si>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</si>
  <si>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</si>
  <si>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</si>
  <si>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</si>
  <si>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</si>
  <si>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</si>
  <si>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</si>
  <si>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</si>
  <si>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</si>
  <si>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</si>
  <si>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</si>
  <si>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</si>
  <si>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</si>
  <si>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</si>
  <si>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</si>
  <si>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</si>
  <si>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</si>
  <si>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</si>
  <si>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</si>
  <si>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</si>
  <si>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</si>
  <si>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</si>
  <si>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</si>
  <si>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</si>
  <si>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</si>
  <si>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</si>
  <si>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</si>
  <si>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</si>
  <si>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</si>
  <si>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</si>
  <si>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</si>
  <si>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</si>
  <si>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</si>
  <si>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</si>
  <si>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</si>
  <si>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</si>
  <si>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</si>
  <si>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</si>
  <si>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</si>
  <si>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</si>
  <si>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</si>
  <si>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</si>
  <si>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</si>
  <si>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</si>
  <si>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</si>
  <si>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</si>
  <si>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</si>
  <si>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</si>
  <si>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</si>
  <si>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</si>
  <si>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</si>
  <si>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</si>
  <si>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</si>
  <si>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</si>
  <si>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</si>
  <si>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</si>
  <si>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</si>
  <si>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</si>
  <si>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</si>
  <si>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</si>
  <si>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</si>
  <si>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</si>
  <si>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</si>
  <si>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</si>
  <si>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</si>
  <si>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</si>
  <si>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</si>
  <si>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</si>
  <si>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</si>
  <si>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</si>
  <si>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</si>
  <si>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</si>
  <si>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</si>
  <si>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</si>
  <si>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</si>
  <si>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</si>
  <si>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</si>
  <si>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</si>
  <si>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</si>
  <si>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</si>
  <si>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</si>
  <si>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</si>
  <si>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</si>
  <si>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</si>
  <si>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</si>
  <si>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</si>
  <si>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</si>
  <si>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</si>
  <si>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</si>
  <si>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</si>
  <si>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</si>
  <si>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</si>
  <si>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</si>
  <si>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</si>
  <si>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</si>
  <si>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</si>
  <si>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</si>
  <si>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</si>
  <si>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</si>
  <si>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</si>
  <si>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</si>
  <si>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</si>
  <si>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</si>
  <si>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</si>
  <si>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</si>
  <si>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</si>
  <si>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</si>
  <si>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</si>
  <si>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</si>
  <si>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</si>
  <si>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</si>
  <si>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</si>
  <si>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</si>
  <si>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</si>
  <si>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</si>
  <si>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</si>
  <si>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</si>
  <si>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</si>
  <si>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</si>
  <si>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</si>
  <si>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</si>
  <si>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</si>
  <si>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</si>
  <si>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</si>
  <si>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</si>
  <si>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</si>
  <si>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</si>
  <si>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</si>
  <si>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</si>
  <si>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</si>
  <si>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</si>
  <si>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</si>
  <si>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</si>
  <si>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</si>
  <si>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</si>
  <si>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</si>
  <si>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</si>
  <si>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</si>
  <si>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</si>
  <si>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</si>
  <si>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</si>
  <si>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</si>
  <si>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</si>
  <si>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</si>
  <si>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</si>
  <si>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</si>
  <si>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</si>
  <si>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</si>
  <si>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</si>
  <si>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</si>
  <si>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</si>
  <si>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</si>
  <si>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</si>
  <si>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</si>
  <si>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</si>
  <si>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</si>
  <si>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</si>
  <si>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</si>
  <si>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</si>
  <si>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</si>
  <si>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</si>
  <si>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</si>
  <si>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</si>
  <si>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</si>
  <si>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</si>
  <si>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</si>
  <si>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</si>
  <si>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</si>
  <si>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</si>
  <si>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</si>
  <si>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</si>
  <si>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</si>
  <si>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</si>
  <si>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</si>
  <si>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</si>
  <si>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</si>
  <si>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</si>
  <si>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</si>
  <si>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</si>
  <si>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</si>
  <si>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</si>
  <si>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</si>
  <si>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</si>
  <si>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</si>
  <si>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</si>
  <si>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</si>
  <si>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</si>
  <si>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</si>
  <si>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</si>
  <si>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</si>
  <si>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</si>
  <si>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</si>
  <si>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</si>
  <si>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</si>
  <si>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</si>
  <si>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</si>
  <si>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</si>
  <si>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</si>
  <si>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</si>
  <si>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</si>
  <si>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</si>
  <si>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</si>
  <si>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</si>
  <si>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</si>
  <si>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</si>
  <si>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</si>
  <si>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</si>
  <si>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</si>
  <si>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</si>
  <si>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</si>
  <si>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</si>
  <si>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</si>
  <si>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</si>
  <si>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</si>
  <si>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</si>
  <si>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</si>
  <si>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</si>
  <si>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</si>
  <si>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</si>
  <si>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</si>
  <si>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</si>
  <si>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</si>
  <si>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</si>
  <si>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</si>
  <si>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</si>
  <si>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</si>
  <si>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</si>
  <si>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</si>
  <si>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</si>
  <si>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</si>
  <si>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</si>
  <si>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</si>
  <si>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</si>
  <si>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</si>
  <si>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</si>
  <si>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</si>
  <si>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</si>
  <si>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Інформація про претензійно-позовну роботу комунального підприємства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</si>
  <si>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</si>
  <si>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</si>
  <si>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</si>
  <si>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</si>
  <si>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</si>
  <si>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</si>
  <si>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</si>
  <si>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</si>
  <si>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</si>
  <si>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</si>
  <si>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 xml:space="preserve">Експл  витрати нежитл  прим 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</si>
  <si>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</si>
  <si>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</si>
  <si>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</si>
  <si>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</si>
  <si>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</si>
  <si>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</si>
  <si>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</si>
  <si>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</si>
  <si>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</si>
  <si>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</si>
  <si>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</si>
  <si>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</si>
  <si>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</si>
  <si>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</si>
  <si>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</si>
  <si>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</si>
  <si>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</si>
  <si>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</si>
  <si>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</si>
  <si>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>Матеріальна допомога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</si>
  <si>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</si>
  <si>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</si>
  <si>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</si>
  <si>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</si>
  <si>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</si>
  <si>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</si>
  <si>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</si>
  <si>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</si>
  <si>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</si>
  <si>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</si>
  <si>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</si>
  <si>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</si>
  <si>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</si>
  <si>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</si>
  <si>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</si>
  <si>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</si>
  <si>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70.20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</si>
  <si>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</si>
  <si>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</si>
  <si>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</si>
  <si>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</si>
  <si>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</si>
  <si>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інши витрати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</si>
  <si>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</si>
  <si>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</si>
  <si>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</si>
  <si>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t>План минулого року квартал</t>
  </si>
  <si>
    <t xml:space="preserve">     надходження коштів (оренда)</t>
  </si>
  <si>
    <t xml:space="preserve">, 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</si>
  <si>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</si>
  <si>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</si>
  <si>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</si>
  <si>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</si>
  <si>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лік </t>
    </r>
  </si>
  <si>
    <t>Телефон (04563)  7-10-34</t>
  </si>
  <si>
    <t>Відомості про спори немайнового характеру</t>
  </si>
  <si>
    <t>Сторони</t>
  </si>
  <si>
    <t>Стадія розгляду</t>
  </si>
  <si>
    <t>Юрист Недужко Ю.В.                              тел.7-16-56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</si>
  <si>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</si>
  <si>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</si>
  <si>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</si>
  <si>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Прізвище та ініціали керівника  Юрій БАЛАС</t>
  </si>
  <si>
    <t>Управління будинком</t>
  </si>
  <si>
    <t>Винагорода</t>
  </si>
  <si>
    <t>податок на прибуток</t>
  </si>
  <si>
    <t>по КП БМР ЖЕК № 7</t>
  </si>
  <si>
    <t>Керівник Юрій БАЛАС</t>
  </si>
  <si>
    <t>Виконавець Галина КОШОВА</t>
  </si>
  <si>
    <r>
      <t xml:space="preserve">Керівник </t>
    </r>
    <r>
      <rPr>
        <sz val="12"/>
        <rFont val="Times New Roman"/>
        <family val="1"/>
        <charset val="204"/>
      </rPr>
      <t>Начальник</t>
    </r>
  </si>
  <si>
    <t>Головний економіст Галина КОШОВА тел.04563 7-10-34</t>
  </si>
  <si>
    <t>страхування</t>
  </si>
  <si>
    <t>поштові витрати</t>
  </si>
  <si>
    <t>виплата мобілізованим</t>
  </si>
  <si>
    <t>№: 357/340/23 перша інстанція</t>
  </si>
  <si>
    <t>Ліневич Станіслав Адамович</t>
  </si>
  <si>
    <t>Сплачено боржником</t>
  </si>
  <si>
    <t>№755/671/23   перша інстанція</t>
  </si>
  <si>
    <t>Сташкевич Олена Олегівна</t>
  </si>
  <si>
    <t>Уклала договір реструктуризації</t>
  </si>
  <si>
    <t>№357/2926/23 перша інстанція</t>
  </si>
  <si>
    <t>Ягодзинська Галина Романівна</t>
  </si>
  <si>
    <t>№357/2820/23 перша інстанція</t>
  </si>
  <si>
    <t>Шульган Ірина Миколаївна</t>
  </si>
  <si>
    <t>№357/2927/23 перша інстанція</t>
  </si>
  <si>
    <t>Фарфурак Тетяна Анатоліївна</t>
  </si>
  <si>
    <t>№ 357/2923/23 перша інстанція</t>
  </si>
  <si>
    <t>Медвідь Михайло Віталійович</t>
  </si>
  <si>
    <t>357/3143/23     перша інстанція</t>
  </si>
  <si>
    <t>Хмельницький В'ячеслав Іванович</t>
  </si>
  <si>
    <t>357/3149/23     перша інстанція</t>
  </si>
  <si>
    <t>Дмітрієва(Хамаза) Ірина Юріївна Демидова(Хамаза) Марина Юріївна</t>
  </si>
  <si>
    <t>357/3147/23     перша інстанція</t>
  </si>
  <si>
    <t>Скобель Тетяна Олександрівна</t>
  </si>
  <si>
    <t>357/3151/23     перша інстанція</t>
  </si>
  <si>
    <t>Волченко Лілія Вікторівна</t>
  </si>
  <si>
    <t>Ухвала ч.9 ст.165 ЦПК</t>
  </si>
  <si>
    <t>357/3156/23     перша інстанція</t>
  </si>
  <si>
    <t>Бандуренко(Дяденко) Олена Михайлівна Дяденко Богдан Олегович</t>
  </si>
  <si>
    <t>Ухвала ч.3 ст.163 ЦПК</t>
  </si>
  <si>
    <t>357/3153/23     перша інстанція</t>
  </si>
  <si>
    <t>Тарадайко Тамара Анатоліївна</t>
  </si>
  <si>
    <t>357/3124/23     перша інстанція</t>
  </si>
  <si>
    <t>Максимчук Ольга Анатоліївна</t>
  </si>
  <si>
    <t>357/1190/23       перша інстанція</t>
  </si>
  <si>
    <t>Степанова Ірина Олексіївна</t>
  </si>
  <si>
    <t>Сплачено Боржником</t>
  </si>
  <si>
    <t>357/2826/23     перша інстанція</t>
  </si>
  <si>
    <t>Тарадайко Наталія Олексіївна</t>
  </si>
  <si>
    <t>357/2840/23     перша інстанція</t>
  </si>
  <si>
    <t>Борисенко Вікторія Олегівна</t>
  </si>
  <si>
    <t>357/2830/23     перша інстанція</t>
  </si>
  <si>
    <t>Булавенко Ігор Михайлович</t>
  </si>
  <si>
    <t>357/2846/23     перша інстанція</t>
  </si>
  <si>
    <t>Легкодух Олена Василівна</t>
  </si>
  <si>
    <t>357/2844/23     перша інстанція</t>
  </si>
  <si>
    <t>Нежданова Ірина Анатоліївна</t>
  </si>
  <si>
    <t>357/2843/23     перша інстанція</t>
  </si>
  <si>
    <t>Козерацький Євгеній Вікторович</t>
  </si>
  <si>
    <t>357/2932/23       перша інстанція</t>
  </si>
  <si>
    <t>Холодна Наталія Костянтинівна</t>
  </si>
  <si>
    <t>357/2930/23     перша інстанція</t>
  </si>
  <si>
    <t>Семенюк Тамара Сергіївна</t>
  </si>
  <si>
    <t>357/2929/23      перша інстанція</t>
  </si>
  <si>
    <t>Климчук Надія Миколаївна</t>
  </si>
  <si>
    <t>357/2928/23     перша інстанція</t>
  </si>
  <si>
    <t>Оберемчук Віктор Станіславович</t>
  </si>
  <si>
    <t>357/2909/23    перша інстанція</t>
  </si>
  <si>
    <t>Войтенко Світлана Вікторівна</t>
  </si>
  <si>
    <t>357/2864/23     перша інстанція</t>
  </si>
  <si>
    <t>Гасемі Тахере</t>
  </si>
  <si>
    <t>357/2855/23      перша інстанція</t>
  </si>
  <si>
    <t>Семида Михайло Миколайович</t>
  </si>
  <si>
    <t>357/2899/23     перша інстанція</t>
  </si>
  <si>
    <t>Тіткова Нінель Євгеніївна</t>
  </si>
  <si>
    <t>357/2858/23     перша інстанція</t>
  </si>
  <si>
    <t>Свидан Валентина Прокопівна</t>
  </si>
  <si>
    <t>357/3135/23     перша інстанція</t>
  </si>
  <si>
    <t>Горопай Леонід Васильович</t>
  </si>
  <si>
    <t>357/3133/23     перша інстанція</t>
  </si>
  <si>
    <t>Галак Лідія Петрівна</t>
  </si>
  <si>
    <t>357/2860/23     перша інстанція</t>
  </si>
  <si>
    <t>Соловйова Людмила Олександрівна</t>
  </si>
  <si>
    <t>357/2893/23     перша інстанція</t>
  </si>
  <si>
    <t>Кеба Віктор Володимирович</t>
  </si>
  <si>
    <t>357/2888/23      перша інстанція</t>
  </si>
  <si>
    <t>Вульфович Оксана Захарівна</t>
  </si>
  <si>
    <t>357/2869/23     перша інстанція</t>
  </si>
  <si>
    <t>Лобовіков Андрій Іванович</t>
  </si>
  <si>
    <t>357/2884/23      перша інстанція</t>
  </si>
  <si>
    <t>Мухомор Валерій Володимирович</t>
  </si>
  <si>
    <t>357/2873/23       перша інстанція</t>
  </si>
  <si>
    <t>Путна Ольга Віталіївна</t>
  </si>
  <si>
    <t>357/3129/23     перша інстанція</t>
  </si>
  <si>
    <t>Загородня Леся Миколаївна</t>
  </si>
  <si>
    <t>357/3127/23     перша інстанція</t>
  </si>
  <si>
    <t>Неділя Олег Анатолійович</t>
  </si>
  <si>
    <t>357/3137/23         перша інстанція</t>
  </si>
  <si>
    <t>Дідківський Сергій Олександрович</t>
  </si>
  <si>
    <t>357/3139/23     перша інстанція</t>
  </si>
  <si>
    <t>Зуєва Олена Миколаївна</t>
  </si>
  <si>
    <t>357/3140/23      перша інстанція</t>
  </si>
  <si>
    <t>Кравець Валентина Миколаївна</t>
  </si>
  <si>
    <t>часина чис прибутку</t>
  </si>
  <si>
    <t>витратина відр під звіт</t>
  </si>
  <si>
    <t>інши податки</t>
  </si>
  <si>
    <t>Заборгованості по виплаті заробітної платі не має</t>
  </si>
  <si>
    <t xml:space="preserve">                                                                            </t>
  </si>
  <si>
    <t>=4906-4891</t>
  </si>
  <si>
    <t xml:space="preserve">Райдер для косіння </t>
  </si>
  <si>
    <t>№357/2833/23 перша інстанція</t>
  </si>
  <si>
    <t>Вавринчук Людмила Василівна</t>
  </si>
  <si>
    <t>№357/2836/23 перша інстанція</t>
  </si>
  <si>
    <t>Тимошенко Валентина Василівна</t>
  </si>
  <si>
    <t>№: 357/6795/23 перша інстанція</t>
  </si>
  <si>
    <t>Замула Олена Іванівна</t>
  </si>
  <si>
    <t>357/6796/23     перша інстанція</t>
  </si>
  <si>
    <t>Климчук Діна Євгеніївна</t>
  </si>
  <si>
    <t>357/6764/23        перша інстанція</t>
  </si>
  <si>
    <t>Мельникова Лідія Дмитрівна</t>
  </si>
  <si>
    <t>357/6762/23        перша інстанція</t>
  </si>
  <si>
    <t>Кузик Олена Леонідівна</t>
  </si>
  <si>
    <t>357/6758/23       перша інстанція</t>
  </si>
  <si>
    <t>Кузьміна Надія Філімонівна</t>
  </si>
  <si>
    <t>357/6756/23     перша інстанція</t>
  </si>
  <si>
    <t>Поправка Ігор Володимирович</t>
  </si>
  <si>
    <t>357/6755/23       перша інстанція</t>
  </si>
  <si>
    <t>Роговик Олександр Миколайович</t>
  </si>
  <si>
    <t>357/6752/23     перша інстанція</t>
  </si>
  <si>
    <t>Писаренко Людмила Петрівна</t>
  </si>
  <si>
    <t>№: 357/6734/23    перша інстанція</t>
  </si>
  <si>
    <t>Шишкіна(Толобчук) Світлана Петрівна</t>
  </si>
  <si>
    <t>357/6724/23      перша інстанція</t>
  </si>
  <si>
    <t>Петриченко Віра Олександрівна</t>
  </si>
  <si>
    <t>357/6825/23           перша інстанція</t>
  </si>
  <si>
    <t>Орєховська Рита Петрівна</t>
  </si>
  <si>
    <t>ухвала п.3 ч.3 ст.163 ЦПК</t>
  </si>
  <si>
    <t>357/6793/23     перша інстанція</t>
  </si>
  <si>
    <t>Компанець Андрій Олександрович</t>
  </si>
  <si>
    <t>357/6790/23        перша інстанція</t>
  </si>
  <si>
    <t>Тимченко Марина Володимирівна</t>
  </si>
  <si>
    <t>357/6786/23         перша інстанція</t>
  </si>
  <si>
    <t>Янченко Антон Володимирович</t>
  </si>
  <si>
    <t>357/6817/23         перша інстанція</t>
  </si>
  <si>
    <t>Хмильовська Жанна Анатоліївна</t>
  </si>
  <si>
    <t>357/6818/23          перша інстанція</t>
  </si>
  <si>
    <t>Юр'єва Тамара Василівна</t>
  </si>
  <si>
    <t>357/6819/23          перша інстанція</t>
  </si>
  <si>
    <t>Качур Вікторія Олександрівна</t>
  </si>
  <si>
    <t>357/6821/23        перша інстанція</t>
  </si>
  <si>
    <t>Слєзко Наталія Юріївна</t>
  </si>
  <si>
    <t>№: 357/6823/23       перша інстанція</t>
  </si>
  <si>
    <t>Дятел Ірина Григорівна</t>
  </si>
  <si>
    <t>357/7237/23              перша інстанція</t>
  </si>
  <si>
    <t>Чайкін олександр Юрійович</t>
  </si>
  <si>
    <t>357/7240/23 перша інстанція</t>
  </si>
  <si>
    <t>Задоєнко Валерій Іванович</t>
  </si>
  <si>
    <t>357/7242/23     перша інстанція</t>
  </si>
  <si>
    <t>Дерій Світлана Миколаївна</t>
  </si>
  <si>
    <t xml:space="preserve">357/7245/23         перша інстанція            </t>
  </si>
  <si>
    <t>Бурмістрова Любов Миколаївна</t>
  </si>
  <si>
    <t>357/7253/23          перша інстанція</t>
  </si>
  <si>
    <t>Повшедний Антон Віталійович</t>
  </si>
  <si>
    <t>357/7254/23          перша інстанція</t>
  </si>
  <si>
    <t>Цабо Ірина Юріївна</t>
  </si>
  <si>
    <t>357/7256/23           перша інстанція</t>
  </si>
  <si>
    <t>Білодід Анастасія Володимирівна</t>
  </si>
  <si>
    <t>357/7257/23            перша інстанція</t>
  </si>
  <si>
    <t>Степанець Олександр Васильович</t>
  </si>
  <si>
    <t>357/7258/23              перша інстанція</t>
  </si>
  <si>
    <t>Ковтун Вадим Іванович</t>
  </si>
  <si>
    <t>357/7259/23            перша інстанція</t>
  </si>
  <si>
    <t>Колтаков Олексій Сергійович</t>
  </si>
  <si>
    <t>357/7294/23           перша інстанція</t>
  </si>
  <si>
    <t>Черненко Вадим Миколайович</t>
  </si>
  <si>
    <t>357/7109/23          перша інстанція</t>
  </si>
  <si>
    <t>Демиденко Світлана Миколаївна</t>
  </si>
  <si>
    <t>357/7106/23            перша інстанція</t>
  </si>
  <si>
    <t>Островська Наталія Володимирівна</t>
  </si>
  <si>
    <t>357/7103/23             перша інстанція</t>
  </si>
  <si>
    <t>Уцеха Надія Олександрівна</t>
  </si>
  <si>
    <t>357/7124/23       перша інстанція</t>
  </si>
  <si>
    <t>Тарасенко Людмила Дмитрівна</t>
  </si>
  <si>
    <t xml:space="preserve">357/7120/23           перша інстанція </t>
  </si>
  <si>
    <t>Стецюк Микола Андрійович</t>
  </si>
  <si>
    <t>357/7118/23          перша інстанція</t>
  </si>
  <si>
    <t>Кіндаревич Клавдія Василівна</t>
  </si>
  <si>
    <t>357/7116/23        перша інстанція</t>
  </si>
  <si>
    <t>Пащенко Тетяна Федорівна</t>
  </si>
  <si>
    <t>357/7115/23           перша інстанція</t>
  </si>
  <si>
    <t>Руденко Маргарита Петрівна</t>
  </si>
  <si>
    <t>357/7099/23       перша інстанція</t>
  </si>
  <si>
    <t>Карпенко Надія Георгіївна</t>
  </si>
  <si>
    <t>357/7297/23          перша інстанція</t>
  </si>
  <si>
    <t>Процак Сергій Миколайович</t>
  </si>
  <si>
    <t>ухвала п.1 ч.1 ст.165 ЦПК</t>
  </si>
  <si>
    <t>357/7300/23         перша інстанція</t>
  </si>
  <si>
    <t>Француз Ольга Сергіївна</t>
  </si>
  <si>
    <t>357/7286/23         перша інстанція</t>
  </si>
  <si>
    <t>Однорог Валентина Анатоліївна</t>
  </si>
  <si>
    <t>357/7283/23         перша інстанція</t>
  </si>
  <si>
    <t>Салій Тетяна Михайлівна</t>
  </si>
  <si>
    <t>357/7280/23        перша інстанція</t>
  </si>
  <si>
    <t>Гончарова Зоя Андріївна</t>
  </si>
  <si>
    <t>357/7278/23     перша інстанція</t>
  </si>
  <si>
    <t>Бобонова Олена Анатоліївна</t>
  </si>
  <si>
    <t>357/7266/23         перша інстанція</t>
  </si>
  <si>
    <t>Хромова Наталія Костянтинівна</t>
  </si>
  <si>
    <t>357/8731/23           перша інстанція</t>
  </si>
  <si>
    <t>Лягущенко Олег Валентинович</t>
  </si>
  <si>
    <t>357/8735/23             перша інстанція</t>
  </si>
  <si>
    <t>Первухін Олександр Сергійович</t>
  </si>
  <si>
    <t>357/8739/23           перша інстанція</t>
  </si>
  <si>
    <t>Приймак Інна Василівна</t>
  </si>
  <si>
    <t>357/8741/23        перша інстанція</t>
  </si>
  <si>
    <t>Казакова Олена Вячеславівна</t>
  </si>
  <si>
    <t>357/8742/23          перша інстанція</t>
  </si>
  <si>
    <t>Собінова Наталія Геннадіївна</t>
  </si>
  <si>
    <t>357/8766/23       перша інстанція</t>
  </si>
  <si>
    <t>Кириленко Марина Анатоліївна</t>
  </si>
  <si>
    <t>357/8763/23        перша інстанція</t>
  </si>
  <si>
    <t>Гілл Лідія Микитівна</t>
  </si>
  <si>
    <t>357/8761/23      перша інстанція</t>
  </si>
  <si>
    <t>Левченко Ольга Михайлівна</t>
  </si>
  <si>
    <t>357/8758/23        перша інстанція</t>
  </si>
  <si>
    <t>Чумак Андріан Олександрович</t>
  </si>
  <si>
    <t>357/8755/23         перша інстанція</t>
  </si>
  <si>
    <t>Гаращенко Іван Васильович</t>
  </si>
  <si>
    <t>Оніщук Анатолій Васильович</t>
  </si>
  <si>
    <t>357/8748/23          перша інстанція</t>
  </si>
  <si>
    <t>Низькошапка Сергій Миколайович</t>
  </si>
  <si>
    <t>відправлено до суду 30.06.23 (незареєстровані)</t>
  </si>
  <si>
    <t>Вовк Оксана Іванівна</t>
  </si>
  <si>
    <t>Решетнік Валентина Миколаївна</t>
  </si>
  <si>
    <t>Сівко Оксана Борисівна</t>
  </si>
  <si>
    <t>Козловський Ігор Володимирович</t>
  </si>
  <si>
    <t>Боженко (Губань) Маріна Василівни</t>
  </si>
  <si>
    <t>Ільченко Олександр Петрович</t>
  </si>
  <si>
    <t>Кікоть Ельвіра Андріївна</t>
  </si>
  <si>
    <t>Петрова Олена Миколаївна</t>
  </si>
  <si>
    <t>Романчук Лариса Анатоліївна</t>
  </si>
  <si>
    <t>Яковлева Тетяна Василівна</t>
  </si>
  <si>
    <t>Кочергіна Надія Олексіївна</t>
  </si>
  <si>
    <t>Вітенко Людмила Миколаївна</t>
  </si>
  <si>
    <t>Калініченко Марія Прокопівна</t>
  </si>
  <si>
    <t>Лукашенко Микола Миколайович</t>
  </si>
  <si>
    <t>Куц Сергій Вікторович</t>
  </si>
  <si>
    <t>Штейнберг(Гризлова) Ірина Анатоліївна</t>
  </si>
  <si>
    <t>Москаленко Світлана Василівна</t>
  </si>
  <si>
    <t>Баша Любов Миколаївна</t>
  </si>
  <si>
    <t>Щербина Юрій Васильович</t>
  </si>
  <si>
    <t>Пасько Олена Сергіївна</t>
  </si>
  <si>
    <t>Мельник Анатолій Павлович</t>
  </si>
  <si>
    <t>Самченко Валентина Олександрівна</t>
  </si>
  <si>
    <t>Осадча Олександра Олегівна</t>
  </si>
  <si>
    <t>Дабіжа Анатолій Миколайович</t>
  </si>
  <si>
    <t>Ященко Світлана Вікторівна</t>
  </si>
  <si>
    <t>Коломієць Андрій Володимирович</t>
  </si>
  <si>
    <t>Йосипенко Валерій Володимирович</t>
  </si>
  <si>
    <t>Градецький Станіслав Янович</t>
  </si>
  <si>
    <t>Боціон Валентина Семенівна</t>
  </si>
  <si>
    <t>357/8748/23  C113:C114  перша інстанція</t>
  </si>
  <si>
    <t xml:space="preserve">     використання коштів поточний ремонт</t>
  </si>
  <si>
    <t>Виконавець Галина Кошова</t>
  </si>
  <si>
    <t>Звітний період 3 квартал 2023р.</t>
  </si>
  <si>
    <t xml:space="preserve"> </t>
  </si>
  <si>
    <t>357/8773/23 перша інстанція</t>
  </si>
  <si>
    <t>Заскальний Сергій Вадимович</t>
  </si>
  <si>
    <t>357/8771/23     перша інстанція</t>
  </si>
  <si>
    <t>Чепурна Тамара Василівна</t>
  </si>
  <si>
    <t>357/8791/23   перша інстанція</t>
  </si>
  <si>
    <t>Котоус Валентина Миколаївна</t>
  </si>
  <si>
    <t>357/8786/23   перша інстанція</t>
  </si>
  <si>
    <t>Зозуля Наталія Григорівна</t>
  </si>
  <si>
    <t>357/8783/23   перша інстанція</t>
  </si>
  <si>
    <t>Павловська Людмила Іванівна</t>
  </si>
  <si>
    <t>357/8780/23   перша інстанція</t>
  </si>
  <si>
    <t>Кудрявцева Інна Миколаївна</t>
  </si>
  <si>
    <t>357/9742/23       перша інстанція</t>
  </si>
  <si>
    <t>Сасюк Олена Павлівна</t>
  </si>
  <si>
    <t>357/9740/23  перша інстанція</t>
  </si>
  <si>
    <t>Шуляк Максим Юрійович</t>
  </si>
  <si>
    <t>357/9739/23   перша інстанція</t>
  </si>
  <si>
    <t>Таланін Сергій Сергійович</t>
  </si>
  <si>
    <t>357/9735/23    перша інстанція</t>
  </si>
  <si>
    <t>Васильєва Надія Олександрівна</t>
  </si>
  <si>
    <t>357/9738/23   перша інстанція</t>
  </si>
  <si>
    <t>Черкас Галина Павлівна</t>
  </si>
  <si>
    <t>357/7283/23    перша інстанція</t>
  </si>
  <si>
    <t>357/7266/23    перша інстанція</t>
  </si>
  <si>
    <t>357/7297/23   перша інстанція</t>
  </si>
  <si>
    <t>відправлено до суду 29.09.23 (незареєстровані)</t>
  </si>
  <si>
    <t>Хебертаєв Хамзат Абдусманович</t>
  </si>
  <si>
    <t>357/11588/23   перша інстанція</t>
  </si>
  <si>
    <t>Потеряйко Євгеній Вікторович</t>
  </si>
  <si>
    <t>357/11585/23   перша інстанція</t>
  </si>
  <si>
    <t>Кошелева Олена Леонідівна</t>
  </si>
  <si>
    <t>357/11580/23    перша інстанція</t>
  </si>
  <si>
    <t>Скриженецька Людмила Миколаївна</t>
  </si>
  <si>
    <t>357/11578/23   перша інстанція</t>
  </si>
  <si>
    <t>Скриженецький Іван Іванович</t>
  </si>
  <si>
    <t>357/11573/23   перша інстанція</t>
  </si>
  <si>
    <t>Деркач Віталій Васильович</t>
  </si>
  <si>
    <t>357/11569/23   перша інстанція</t>
  </si>
  <si>
    <t>Ліп"яцький Ігор Миколайович</t>
  </si>
  <si>
    <t>357/11593/23   перша інстанція</t>
  </si>
  <si>
    <t>Шепель Дмитро Михайлович</t>
  </si>
  <si>
    <t>357/11592/23    перша інстанція</t>
  </si>
  <si>
    <t>Крестьяннікова Емма Олексіївна</t>
  </si>
  <si>
    <t>357/11589/23   перша інстанція</t>
  </si>
  <si>
    <t>Каменотрус Лариса Анатоліївна</t>
  </si>
  <si>
    <t>357/12718/23   перша інстанція</t>
  </si>
  <si>
    <t>Вдовика Володимир Миколайович</t>
  </si>
  <si>
    <t>357/12714/23   перша інстанція</t>
  </si>
  <si>
    <t>Аввакумов Сергій Анатолійович</t>
  </si>
  <si>
    <t>357/12693/23   перша інстанція</t>
  </si>
  <si>
    <t>Чибіскова Ніна Петрівна</t>
  </si>
  <si>
    <t>357/12692/23   перша інстанція</t>
  </si>
  <si>
    <t>Діхтяр Юрій Леонідович</t>
  </si>
  <si>
    <t>357/12690/23    перша інстанція</t>
  </si>
  <si>
    <t>Будовська Наталія Петрівна</t>
  </si>
  <si>
    <t>357/12683/23    перша інстанція</t>
  </si>
  <si>
    <t>Грамчук Микола Іванович</t>
  </si>
  <si>
    <t>357/12688/23   перша інстанція</t>
  </si>
  <si>
    <t>Ольоленко Олексій Григорович</t>
  </si>
  <si>
    <t>357/12678/23   перша інстанція</t>
  </si>
  <si>
    <t>Верзун Володимир Олексійович</t>
  </si>
  <si>
    <t>357/12722/23   перша інстанція</t>
  </si>
  <si>
    <t>Пастушенко Ірина Олександрівна</t>
  </si>
  <si>
    <t>357/12725/23  перша інстанція</t>
  </si>
  <si>
    <t>Клименко Віктор Миколайович</t>
  </si>
  <si>
    <t>357/12728/23   перша інстанція</t>
  </si>
  <si>
    <t>Бондар Надія Іванівна</t>
  </si>
  <si>
    <t>357/12739/23   перша інстанція</t>
  </si>
  <si>
    <t>Касько (Остапенко) Тетяна Михайлівна</t>
  </si>
  <si>
    <t>357/12741/23   перша інстанція</t>
  </si>
  <si>
    <t>Груша Тетяна Григорівна</t>
  </si>
  <si>
    <t>357/12743/23   перша інстанція</t>
  </si>
  <si>
    <t>Гринюк Артем Ярославович</t>
  </si>
  <si>
    <t>357/12749/23   перша інстанція</t>
  </si>
  <si>
    <t>Завертаний Олександр Борисович</t>
  </si>
  <si>
    <t>357/12754/23   перша інстанція</t>
  </si>
  <si>
    <t>Білорусова Тетяна Сергіївна</t>
  </si>
  <si>
    <t>357/12870/23   перша інстанція</t>
  </si>
  <si>
    <t>Андрієнко Ольга Володимирівна</t>
  </si>
  <si>
    <t>відправлено до суду 23.08.23 (незареєстровані)</t>
  </si>
  <si>
    <t>Гвоздецький Володимир Євгенович</t>
  </si>
  <si>
    <t>357/12881/23    перша інстанція</t>
  </si>
  <si>
    <t>Гриб Віталій Михайлович</t>
  </si>
  <si>
    <t>357/12906/23  перша інстанція</t>
  </si>
  <si>
    <t>Шевчук Анна Володимирівна</t>
  </si>
  <si>
    <t>Голомба Ілля Федорович</t>
  </si>
  <si>
    <t>357/12902/23   перша інстанція</t>
  </si>
  <si>
    <t>Коваль Роман Петрович</t>
  </si>
  <si>
    <t>357/12904/23   перша інстанція</t>
  </si>
  <si>
    <t>Ільніцький Мирослав Андрійович</t>
  </si>
  <si>
    <t>357/12841/23   перша інстанція</t>
  </si>
  <si>
    <t>357/12835/23   перша інстанція</t>
  </si>
  <si>
    <t>Адамов Володимир Петрович</t>
  </si>
  <si>
    <t>357/12839/23    перша інстанція</t>
  </si>
  <si>
    <t>Погребний Олексій Миколайович</t>
  </si>
  <si>
    <t>357/12836/23    перша інстанція</t>
  </si>
  <si>
    <t>Морозова Тетяна Василівна</t>
  </si>
  <si>
    <t>357/12834/23    перша інстанція</t>
  </si>
  <si>
    <t>Сергієнко Тетяна Миколаївна</t>
  </si>
  <si>
    <t>Трещун Людмила Іванівна</t>
  </si>
  <si>
    <t>Башкірова Інна Аркадіївна</t>
  </si>
  <si>
    <t>Алєксєєнков Юрій Петрович</t>
  </si>
  <si>
    <t>Селіванова Наталія Валентинівна</t>
  </si>
  <si>
    <t>Котинін Микола Петрович</t>
  </si>
  <si>
    <t>Литвиненко Вадим Васильович</t>
  </si>
  <si>
    <t>Красноборова Марина Іванівна</t>
  </si>
  <si>
    <t>Проценко Валентина Миколаївна</t>
  </si>
  <si>
    <t>Степаненко Олена Миколаївна</t>
  </si>
  <si>
    <t>Скрекотень Галина Миколаївна</t>
  </si>
  <si>
    <t>Грищенко Михайло Васильович</t>
  </si>
  <si>
    <t>Приймак Галина Іванівна</t>
  </si>
  <si>
    <t>Шульга Ольга Андріївна</t>
  </si>
  <si>
    <t>Клецький Віктор Іванович</t>
  </si>
  <si>
    <t>Звичайний Олександр Вікторович</t>
  </si>
  <si>
    <t>Дяденко Олена Михайлівна</t>
  </si>
  <si>
    <t>Скрид Оксана Вікторівна</t>
  </si>
  <si>
    <t>Кисленко Вікторія Вадимівна</t>
  </si>
  <si>
    <t>Кузьменко Дмитро Олексійович</t>
  </si>
  <si>
    <t>Обухов Володимир Євгенович</t>
  </si>
  <si>
    <t>Балансова вартість
(тис.грн.) 
на 01.10.2023р.</t>
  </si>
  <si>
    <t>Розшифровка до звіту виконання фінансового плану за 4 квартал 2023р.</t>
  </si>
  <si>
    <t>за 4 Квартал 2023року</t>
  </si>
  <si>
    <t xml:space="preserve">Інформація щодо діяльності підприємства упродовж 2019-2024років </t>
  </si>
  <si>
    <t>до фінансового звіту за 4 квартал 2023р.</t>
  </si>
  <si>
    <t>інши автотранспорні послуги</t>
  </si>
  <si>
    <t>списання кредиторської заборгован</t>
  </si>
  <si>
    <t xml:space="preserve">знос невироб витрати </t>
  </si>
  <si>
    <t xml:space="preserve">облаштування укриття </t>
  </si>
  <si>
    <t>Середньооблікова кількість штатних працівників -225 чол.</t>
  </si>
  <si>
    <t xml:space="preserve">автомобіль </t>
  </si>
  <si>
    <t>відправлено до суду 20.10.23</t>
  </si>
  <si>
    <t>357/16351/23  перша інстанція</t>
  </si>
  <si>
    <t>Петриченко Лариса Адольфівна</t>
  </si>
  <si>
    <t>357/16349/23  перша інстанція</t>
  </si>
  <si>
    <t>Кононенко Наталія Іванівна</t>
  </si>
  <si>
    <t>357/16347/23  перша інстанція</t>
  </si>
  <si>
    <t>Гапоненко Тетяна Миколаївна</t>
  </si>
  <si>
    <t>357/16344/23 перша інстанція</t>
  </si>
  <si>
    <t>Варченко Лідія Анатоліївна</t>
  </si>
  <si>
    <t>357/14627/23  перша інстанція</t>
  </si>
  <si>
    <t>Крижановська Лариса Олексіївна</t>
  </si>
  <si>
    <t>357/14620/23  перша інстанція</t>
  </si>
  <si>
    <t>Щелкунов Михайло Іванович</t>
  </si>
  <si>
    <t>357/14616/23   перша інстанція</t>
  </si>
  <si>
    <t>Протопиш Олексій олександрович</t>
  </si>
  <si>
    <t>357/14595/23  перша інстанція</t>
  </si>
  <si>
    <t>Мартинюк Геннадій Степанович</t>
  </si>
  <si>
    <t>357/14593/23  перша інстанція</t>
  </si>
  <si>
    <t>Хімьяк Іван Григорович</t>
  </si>
  <si>
    <t>357/14590/23  перша інстанція</t>
  </si>
  <si>
    <t>Гаган Валентина Василівна</t>
  </si>
  <si>
    <t>357/14588/23  перша інстанція</t>
  </si>
  <si>
    <t>Печерична Катерина Ростиславівна</t>
  </si>
  <si>
    <t>357/14587/23  перша інстанція</t>
  </si>
  <si>
    <t>Панфілова Наталія Валентинівна</t>
  </si>
  <si>
    <t>357/14623/23  перша інстанція</t>
  </si>
  <si>
    <t>Бондаренко (Бадзюк) Катерина Миколаївна</t>
  </si>
  <si>
    <t>357/14601/23  перша інстанція</t>
  </si>
  <si>
    <t>Рибакова Галина Миколаївна</t>
  </si>
  <si>
    <t>357/14603/23  перша інстанція</t>
  </si>
  <si>
    <t>Рак Тетяна Петрівна</t>
  </si>
  <si>
    <t>357/15642/23  перша інстанція</t>
  </si>
  <si>
    <t>Кісліченко Рубіна Василівна</t>
  </si>
  <si>
    <t>357/15644/23 перша інстанція</t>
  </si>
  <si>
    <t>Власенко Наталія Григорівна</t>
  </si>
  <si>
    <t>357/16340/23  перша інстанція</t>
  </si>
  <si>
    <t>Романенко Альона Вікторівна</t>
  </si>
  <si>
    <t>357/16338/23  перша інстанція</t>
  </si>
  <si>
    <t>Хітрова Лариса Миколаївна</t>
  </si>
  <si>
    <t>357/16335/23  перша інстанція</t>
  </si>
  <si>
    <t>Науменко Інна Олександрівна</t>
  </si>
  <si>
    <t>357/16304/23  перша інстанція</t>
  </si>
  <si>
    <t>Штанько Євгеній Олександрович</t>
  </si>
  <si>
    <t>357/16309/23  перша інстанція</t>
  </si>
  <si>
    <t>Неміко Світлана Іванівна</t>
  </si>
  <si>
    <t>357/16312/23  перша інстанція</t>
  </si>
  <si>
    <t>Шабатин Василь Петрович</t>
  </si>
  <si>
    <t>357/16316/23  перша інстанція</t>
  </si>
  <si>
    <t>Захаренко Анна Олександрівна</t>
  </si>
  <si>
    <t>357/16321/23  перша інстанція</t>
  </si>
  <si>
    <t>Агапєєва Лариса Вікторівна</t>
  </si>
  <si>
    <t>357/16333/23  перша інстанція</t>
  </si>
  <si>
    <t>Ємельяненко Віра Іванівна</t>
  </si>
  <si>
    <t>357/16307/23 перша інстанція</t>
  </si>
  <si>
    <t>Тимчук (Сторожук) Наталія Миколаївна</t>
  </si>
  <si>
    <t>357/16275/23 перша інстанція</t>
  </si>
  <si>
    <t>Литвин Наталія Василівна</t>
  </si>
  <si>
    <t>відправлено до суду 10.10.23</t>
  </si>
  <si>
    <t>Міхєєва Катерина Адамівна</t>
  </si>
  <si>
    <t>357/15639/23  перша інстанція</t>
  </si>
  <si>
    <t>Нех Ганна Олександрівна</t>
  </si>
  <si>
    <t>357/15647/23  перша інстанція</t>
  </si>
  <si>
    <t>Чепорнюк Сергій Іванович</t>
  </si>
  <si>
    <t>357/15649/23  перша інстанція</t>
  </si>
  <si>
    <t>Фарщук Ольга Миколаївна</t>
  </si>
  <si>
    <t>357/15652/23 перша інстанція</t>
  </si>
  <si>
    <t>357/15680/23 перша інстанція</t>
  </si>
  <si>
    <t>Бортяний Володимир Володимирович</t>
  </si>
  <si>
    <t>357/15691/23 перша інстанція</t>
  </si>
  <si>
    <t>Павліковський Антон Анатолійович</t>
  </si>
  <si>
    <t>357/15685/23 перша інстанція</t>
  </si>
  <si>
    <t>Мазуркевич Олег Володимирович</t>
  </si>
  <si>
    <t>357/15689/23  перша інстанція</t>
  </si>
  <si>
    <t>Німак Олександр Миколайович</t>
  </si>
  <si>
    <t>357/15698/23 перша інстанція</t>
  </si>
  <si>
    <t>Рокицький Юрій Вячеславович</t>
  </si>
  <si>
    <t>357/16544/23  перша інстанція</t>
  </si>
  <si>
    <t>Аветісян Гріша Володієвич</t>
  </si>
  <si>
    <t>357/16545/23  перша інстанція</t>
  </si>
  <si>
    <t>Котова Валентина Іванівна</t>
  </si>
  <si>
    <t>357/16550/23  перша інстанція</t>
  </si>
  <si>
    <t>Литвин Олена Ігорівна</t>
  </si>
  <si>
    <t>357/16557/23 перша інстанція</t>
  </si>
  <si>
    <t>Лютий Богдан Вікторович</t>
  </si>
  <si>
    <t>відправлело до сауду 29.11.23</t>
  </si>
  <si>
    <t>Клочко Дар"я Валеріївна</t>
  </si>
  <si>
    <t>357/16578/23 перша інстанція</t>
  </si>
  <si>
    <t>Капустін Олег Анатолійович</t>
  </si>
  <si>
    <t>357/16580/23  перша інстанція</t>
  </si>
  <si>
    <t>Яковець Микола Іванович</t>
  </si>
  <si>
    <t>357/16558/23  перша інстанція</t>
  </si>
  <si>
    <t>357/16570/23  перша інстанція</t>
  </si>
  <si>
    <t>Горбатюк (Шляпська) Алла Олександрівна</t>
  </si>
  <si>
    <t>357/16567/23  перша інстанція</t>
  </si>
  <si>
    <t>357/16568/23  перша інстанція</t>
  </si>
  <si>
    <t>Мазуренко Катерина Андріївна</t>
  </si>
  <si>
    <t>357/16577/23  перша інстанція</t>
  </si>
  <si>
    <t>Руденко Світлана Володимирівна</t>
  </si>
  <si>
    <t>357/16540/23  перша інстанція</t>
  </si>
  <si>
    <t>Якименко Віктор Миколайович</t>
  </si>
  <si>
    <t>357/16538/23  перша інстанція</t>
  </si>
  <si>
    <t>Кальченко Максим Олегович</t>
  </si>
  <si>
    <t>357/16536/23 перша інстанція</t>
  </si>
  <si>
    <t xml:space="preserve">Крушина Ярослав Васильович </t>
  </si>
  <si>
    <t>357/16534/23  перша інстанція</t>
  </si>
  <si>
    <t>Луб'яний Сергій Леонідович</t>
  </si>
  <si>
    <t>357/16532/23 перша інстанція</t>
  </si>
  <si>
    <t>Самойленко Інна Вікторівна</t>
  </si>
  <si>
    <t>357/16530/23 перша інстанція</t>
  </si>
  <si>
    <t>Музика Оксана Євгеніївна</t>
  </si>
  <si>
    <t>357/16526/23  перша інстанція</t>
  </si>
  <si>
    <t>Назаренко Тетяна Миколаївна</t>
  </si>
  <si>
    <t>357/16525/23  перша інстанція</t>
  </si>
  <si>
    <t>Чайковська Ірина Василівна Чайковський Андрій</t>
  </si>
  <si>
    <t>357/16520/23 перша інстанція</t>
  </si>
  <si>
    <t>Калініченко Руслан Анатолійович</t>
  </si>
  <si>
    <t>357/16518/23  перша інстанція</t>
  </si>
  <si>
    <t>Вишніцька Катерина Василівна</t>
  </si>
  <si>
    <t>Єщенко Людмила Петрівна</t>
  </si>
  <si>
    <t>357/16512/23  перша інстанція</t>
  </si>
  <si>
    <t>357/16565/23 перша інстанція</t>
  </si>
  <si>
    <t>Іщенко Вячеслав Федорович Литвин Ольга Русл не проживає</t>
  </si>
  <si>
    <t>357/271/24    перша інстанція</t>
  </si>
  <si>
    <t>Одінцова Наталія Миколаївна</t>
  </si>
  <si>
    <t>357/265/24    перша інстанція</t>
  </si>
  <si>
    <t>Сидоренко Олена Леонідівна</t>
  </si>
  <si>
    <t>357/321/24   перша інстанція</t>
  </si>
  <si>
    <t>Гриченко Олександр Васильович</t>
  </si>
  <si>
    <t>357/280/24   перша інстанція</t>
  </si>
  <si>
    <t>Римарчук Людмила Анатоліївна</t>
  </si>
  <si>
    <t>357/277/24   перша інстанція</t>
  </si>
  <si>
    <t>Савченко Людмила Володимирівна</t>
  </si>
  <si>
    <t>357/378/24   перша інстанція</t>
  </si>
  <si>
    <t>Маринич Тетяна Петрівна</t>
  </si>
  <si>
    <t>357/253/24   перша інстанція</t>
  </si>
  <si>
    <t>Гажала Людмила Миколаївна</t>
  </si>
  <si>
    <t>357/244/24   перша інстанція</t>
  </si>
  <si>
    <t>Куріцин Юрій Іванович</t>
  </si>
  <si>
    <t>357/240/24    перша інстанція</t>
  </si>
  <si>
    <t>Фіялко Анатолій Михайлович</t>
  </si>
  <si>
    <t>357/231/24   перша інстанція</t>
  </si>
  <si>
    <t>Ільченко Світлана Петрівна</t>
  </si>
  <si>
    <t>357/211/24   перша інстанція</t>
  </si>
  <si>
    <t>Камишня Микола Дмитрович</t>
  </si>
  <si>
    <t>357/218/24   перша інстанція</t>
  </si>
  <si>
    <t>Скоробогатько Станіслав Сергійович</t>
  </si>
  <si>
    <t>357/223/24   перша інстанція</t>
  </si>
  <si>
    <t>Костецька Олена Анатоліївна</t>
  </si>
  <si>
    <t>357/360/24   перша інстанція</t>
  </si>
  <si>
    <t>Левіна Галина Іванівна</t>
  </si>
  <si>
    <t>357/357/24   перша інстанція</t>
  </si>
  <si>
    <t>Рожко Дмитро Олександрович</t>
  </si>
  <si>
    <t>357/349/24   перша інстанція</t>
  </si>
  <si>
    <t>Стасюк Михайло Анатолійович</t>
  </si>
  <si>
    <t>357/343/24   перша інстанція</t>
  </si>
  <si>
    <t>Махлай Віктор Степанович</t>
  </si>
  <si>
    <t>357/337/24   перша інстанція</t>
  </si>
  <si>
    <t>357/331/24   перша інстанція</t>
  </si>
  <si>
    <t>357/327/24   перша інстанція</t>
  </si>
  <si>
    <t>357/396/24   перша інстанція</t>
  </si>
  <si>
    <t>357/395/24  перша інстанція</t>
  </si>
  <si>
    <t>Якимчук Світлана Василівна</t>
  </si>
  <si>
    <t>357/393/24        перша інстанція</t>
  </si>
  <si>
    <t xml:space="preserve">Богословець Володимир Валерійович </t>
  </si>
  <si>
    <t>357/387/24    перша інстанція</t>
  </si>
  <si>
    <t>Вороніна Тетяна Анатоліївна</t>
  </si>
  <si>
    <t>357/391/24        перша інстанція</t>
  </si>
  <si>
    <r>
      <t xml:space="preserve">станом на 31 грудня 2023 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</si>
  <si>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>Сума кредиторської заборгованості 1019 тис.грн</t>
  </si>
  <si>
    <t xml:space="preserve">Сума дебіторської заборгованості 9164 тис. грн </t>
  </si>
  <si>
    <t>Звітний період 4 квартал 2023р.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</si>
</sst>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.000"/>
    <numFmt numFmtId="182" formatCode="#,##0.000"/>
    <numFmt numFmtId="183" formatCode="_(* #,##0.00_);_(* \(#,##0.00\);_(* &quot;-&quot;_);_(@_)"/>
    <numFmt numFmtId="184" formatCode="_(* #,##0.0_);_(* \(#,##0.0\);_(* &quot;-&quot;_);_(@_)"/>
  </numFmts>
  <fonts count="12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3A3A3A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3A3A3A"/>
      <name val="Times New Roman"/>
      <family val="1"/>
      <charset val="204"/>
    </font>
    <font>
      <sz val="11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3A3A3A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856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1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2" fillId="0" borderId="15" xfId="0" applyFont="1" applyFill="1" applyBorder="1" applyAlignment="1">
      <alignment vertical="center"/>
    </xf>
    <xf numFmtId="0" fontId="82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0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1" fillId="0" borderId="22" xfId="0" applyNumberFormat="1" applyFont="1" applyFill="1" applyBorder="1" applyAlignment="1">
      <alignment horizontal="center" vertical="center"/>
    </xf>
    <xf numFmtId="49" fontId="81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80" fillId="0" borderId="3" xfId="0" applyNumberFormat="1" applyFont="1" applyFill="1" applyBorder="1" applyAlignment="1">
      <alignment horizontal="center" vertical="center" wrapText="1" shrinkToFi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7" fillId="0" borderId="3" xfId="0" applyFont="1" applyBorder="1" applyAlignment="1">
      <alignment horizontal="center" vertical="center" wrapText="1"/>
    </xf>
    <xf numFmtId="0" fontId="89" fillId="0" borderId="3" xfId="0" applyFont="1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88" fillId="22" borderId="3" xfId="0" applyFont="1" applyFill="1" applyBorder="1" applyAlignment="1">
      <alignment horizontal="center" vertical="center"/>
    </xf>
    <xf numFmtId="0" fontId="91" fillId="0" borderId="3" xfId="0" applyFont="1" applyBorder="1" applyAlignment="1">
      <alignment vertical="center" wrapText="1"/>
    </xf>
    <xf numFmtId="0" fontId="92" fillId="0" borderId="3" xfId="0" applyFont="1" applyBorder="1" applyAlignment="1">
      <alignment horizontal="center" vertical="center" wrapText="1"/>
    </xf>
    <xf numFmtId="0" fontId="88" fillId="0" borderId="3" xfId="0" applyFont="1" applyBorder="1" applyAlignment="1">
      <alignment horizontal="center" vertical="center"/>
    </xf>
    <xf numFmtId="169" fontId="88" fillId="0" borderId="3" xfId="0" applyNumberFormat="1" applyFont="1" applyBorder="1" applyAlignment="1">
      <alignment horizontal="center" vertical="center"/>
    </xf>
    <xf numFmtId="0" fontId="94" fillId="0" borderId="3" xfId="0" applyFont="1" applyBorder="1" applyAlignment="1">
      <alignment vertical="center" wrapText="1"/>
    </xf>
    <xf numFmtId="0" fontId="95" fillId="0" borderId="3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 wrapText="1"/>
    </xf>
    <xf numFmtId="0" fontId="97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98" fillId="0" borderId="3" xfId="0" applyFont="1" applyBorder="1" applyAlignment="1">
      <alignment vertical="center" wrapText="1"/>
    </xf>
    <xf numFmtId="1" fontId="0" fillId="0" borderId="0" xfId="0" applyNumberFormat="1"/>
    <xf numFmtId="0" fontId="81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99" fillId="0" borderId="3" xfId="0" applyFont="1" applyBorder="1" applyAlignment="1">
      <alignment vertical="center" wrapText="1"/>
    </xf>
    <xf numFmtId="0" fontId="86" fillId="22" borderId="3" xfId="0" applyFont="1" applyFill="1" applyBorder="1" applyAlignment="1">
      <alignment horizontal="left" vertical="center" wrapText="1"/>
    </xf>
    <xf numFmtId="0" fontId="100" fillId="0" borderId="3" xfId="0" applyFont="1" applyBorder="1" applyAlignment="1">
      <alignment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179" fontId="5" fillId="29" borderId="3" xfId="0" applyNumberFormat="1" applyFont="1" applyFill="1" applyBorder="1" applyAlignment="1">
      <alignment horizontal="center" vertical="center" wrapText="1"/>
    </xf>
    <xf numFmtId="183" fontId="5" fillId="29" borderId="3" xfId="0" applyNumberFormat="1" applyFont="1" applyFill="1" applyBorder="1" applyAlignment="1">
      <alignment horizontal="center" vertical="center" wrapText="1"/>
    </xf>
    <xf numFmtId="0" fontId="102" fillId="0" borderId="0" xfId="0" applyFont="1"/>
    <xf numFmtId="184" fontId="5" fillId="0" borderId="3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left" vertical="center" wrapText="1"/>
    </xf>
    <xf numFmtId="0" fontId="103" fillId="0" borderId="3" xfId="0" applyFont="1" applyBorder="1" applyAlignment="1">
      <alignment horizontal="center" vertical="center"/>
    </xf>
    <xf numFmtId="184" fontId="4" fillId="29" borderId="3" xfId="0" applyNumberFormat="1" applyFont="1" applyFill="1" applyBorder="1" applyAlignment="1">
      <alignment horizontal="center" vertical="center" wrapText="1"/>
    </xf>
    <xf numFmtId="184" fontId="5" fillId="29" borderId="3" xfId="0" applyNumberFormat="1" applyFont="1" applyFill="1" applyBorder="1" applyAlignment="1">
      <alignment horizontal="center" vertical="center" wrapText="1"/>
    </xf>
    <xf numFmtId="1" fontId="93" fillId="0" borderId="3" xfId="0" applyNumberFormat="1" applyFont="1" applyBorder="1" applyAlignment="1">
      <alignment horizontal="center" vertical="center"/>
    </xf>
    <xf numFmtId="181" fontId="79" fillId="32" borderId="3" xfId="0" applyNumberFormat="1" applyFont="1" applyFill="1" applyBorder="1" applyAlignment="1">
      <alignment horizontal="center" vertical="top" wrapText="1"/>
    </xf>
    <xf numFmtId="180" fontId="79" fillId="32" borderId="3" xfId="292" applyNumberFormat="1" applyFont="1" applyFill="1" applyBorder="1" applyAlignment="1">
      <alignment horizontal="center" vertical="top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69" fillId="32" borderId="0" xfId="0" applyFont="1" applyFill="1" applyBorder="1" applyAlignment="1">
      <alignment horizontal="left" vertical="center"/>
    </xf>
    <xf numFmtId="0" fontId="9" fillId="32" borderId="17" xfId="0" applyFont="1" applyFill="1" applyBorder="1" applyAlignment="1">
      <alignment vertical="center"/>
    </xf>
    <xf numFmtId="173" fontId="5" fillId="32" borderId="3" xfId="0" applyNumberFormat="1" applyFont="1" applyFill="1" applyBorder="1" applyAlignment="1">
      <alignment horizontal="center" vertical="center" wrapText="1"/>
    </xf>
    <xf numFmtId="179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5" fillId="0" borderId="41" xfId="0" applyFont="1" applyFill="1" applyBorder="1" applyAlignment="1">
      <alignment horizontal="left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left" vertical="justify" wrapText="1"/>
    </xf>
    <xf numFmtId="0" fontId="70" fillId="0" borderId="0" xfId="0" applyFont="1" applyFill="1" applyBorder="1" applyAlignment="1">
      <alignment horizontal="center" vertical="justify"/>
    </xf>
    <xf numFmtId="174" fontId="5" fillId="3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2" fillId="0" borderId="0" xfId="285" applyBorder="1"/>
    <xf numFmtId="0" fontId="0" fillId="0" borderId="0" xfId="0" applyBorder="1"/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2" fillId="0" borderId="3" xfId="285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178" fontId="4" fillId="32" borderId="3" xfId="0" applyNumberFormat="1" applyFont="1" applyFill="1" applyBorder="1" applyAlignment="1">
      <alignment horizontal="center" vertical="center" wrapText="1"/>
    </xf>
    <xf numFmtId="0" fontId="105" fillId="0" borderId="3" xfId="285" applyFont="1" applyFill="1" applyBorder="1" applyAlignment="1" applyProtection="1">
      <alignment horizontal="center" vertical="center" wrapText="1"/>
      <protection locked="0"/>
    </xf>
    <xf numFmtId="0" fontId="105" fillId="0" borderId="3" xfId="285" applyFont="1" applyBorder="1" applyAlignment="1">
      <alignment vertical="center" wrapText="1"/>
    </xf>
    <xf numFmtId="0" fontId="105" fillId="0" borderId="3" xfId="285" applyFont="1" applyFill="1" applyBorder="1" applyAlignment="1">
      <alignment horizontal="right" wrapText="1"/>
    </xf>
    <xf numFmtId="0" fontId="105" fillId="0" borderId="3" xfId="0" applyFont="1" applyBorder="1"/>
    <xf numFmtId="0" fontId="11" fillId="0" borderId="0" xfId="285" applyFont="1" applyBorder="1" applyAlignment="1"/>
    <xf numFmtId="0" fontId="11" fillId="0" borderId="13" xfId="285" applyFont="1" applyBorder="1" applyAlignment="1">
      <alignment horizontal="center"/>
    </xf>
    <xf numFmtId="0" fontId="11" fillId="0" borderId="13" xfId="285" applyFont="1" applyFill="1" applyBorder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horizontal="center" vertical="top"/>
    </xf>
    <xf numFmtId="0" fontId="11" fillId="0" borderId="3" xfId="285" applyFont="1" applyFill="1" applyBorder="1" applyAlignment="1" applyProtection="1">
      <alignment horizontal="center" vertical="top" wrapText="1"/>
      <protection locked="0"/>
    </xf>
    <xf numFmtId="0" fontId="11" fillId="0" borderId="3" xfId="285" applyFont="1" applyBorder="1" applyAlignment="1">
      <alignment horizontal="center"/>
    </xf>
    <xf numFmtId="0" fontId="11" fillId="0" borderId="3" xfId="0" applyFont="1" applyBorder="1" applyAlignment="1">
      <alignment horizontal="center" vertical="top"/>
    </xf>
    <xf numFmtId="0" fontId="11" fillId="0" borderId="0" xfId="285" applyFont="1" applyFill="1"/>
    <xf numFmtId="0" fontId="86" fillId="0" borderId="3" xfId="285" applyFont="1" applyFill="1" applyBorder="1" applyAlignment="1">
      <alignment horizontal="center" vertical="center" wrapText="1"/>
    </xf>
    <xf numFmtId="0" fontId="86" fillId="0" borderId="3" xfId="285" applyFont="1" applyFill="1" applyBorder="1" applyAlignment="1">
      <alignment vertical="center" wrapText="1"/>
    </xf>
    <xf numFmtId="0" fontId="104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center" vertical="center" wrapText="1"/>
      <protection locked="0"/>
    </xf>
    <xf numFmtId="2" fontId="86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right" vertical="center" wrapText="1"/>
      <protection locked="0"/>
    </xf>
    <xf numFmtId="1" fontId="11" fillId="32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32" borderId="3" xfId="285" applyFont="1" applyFill="1" applyBorder="1" applyAlignment="1" applyProtection="1">
      <alignment horizontal="right" vertical="center" wrapText="1"/>
      <protection locked="0"/>
    </xf>
    <xf numFmtId="0" fontId="86" fillId="0" borderId="0" xfId="285" applyFont="1" applyFill="1" applyBorder="1" applyAlignment="1">
      <alignment horizontal="left"/>
    </xf>
    <xf numFmtId="0" fontId="86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9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wrapText="1"/>
    </xf>
    <xf numFmtId="1" fontId="76" fillId="0" borderId="3" xfId="0" applyNumberFormat="1" applyFont="1" applyFill="1" applyBorder="1" applyAlignment="1">
      <alignment horizontal="center" wrapText="1"/>
    </xf>
    <xf numFmtId="0" fontId="9" fillId="0" borderId="0" xfId="285" applyFont="1" applyFill="1" applyAlignment="1" applyProtection="1">
      <protection locked="0"/>
    </xf>
    <xf numFmtId="179" fontId="4" fillId="29" borderId="3" xfId="0" applyNumberFormat="1" applyFont="1" applyFill="1" applyBorder="1" applyAlignment="1">
      <alignment horizontal="center" vertical="center" wrapText="1"/>
    </xf>
    <xf numFmtId="183" fontId="4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 wrapText="1"/>
    </xf>
    <xf numFmtId="0" fontId="70" fillId="0" borderId="3" xfId="0" applyFont="1" applyBorder="1" applyAlignment="1">
      <alignment horizontal="center"/>
    </xf>
    <xf numFmtId="1" fontId="72" fillId="0" borderId="3" xfId="0" applyNumberFormat="1" applyFont="1" applyFill="1" applyBorder="1" applyAlignment="1">
      <alignment horizontal="center" wrapText="1"/>
    </xf>
    <xf numFmtId="169" fontId="69" fillId="0" borderId="3" xfId="285" applyNumberFormat="1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/>
    </xf>
    <xf numFmtId="0" fontId="70" fillId="0" borderId="3" xfId="237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69" fillId="0" borderId="3" xfId="237" applyFont="1" applyFill="1" applyBorder="1" applyAlignment="1">
      <alignment horizontal="left" vertical="center"/>
    </xf>
    <xf numFmtId="0" fontId="9" fillId="0" borderId="3" xfId="237" applyNumberFormat="1" applyFont="1" applyFill="1" applyBorder="1" applyAlignment="1">
      <alignment horizontal="center" vertical="center" wrapText="1"/>
    </xf>
    <xf numFmtId="182" fontId="9" fillId="0" borderId="3" xfId="237" applyNumberFormat="1" applyFont="1" applyFill="1" applyBorder="1" applyAlignment="1">
      <alignment horizontal="center" vertical="center" wrapText="1"/>
    </xf>
    <xf numFmtId="170" fontId="9" fillId="0" borderId="3" xfId="237" applyNumberFormat="1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 wrapText="1"/>
    </xf>
    <xf numFmtId="181" fontId="9" fillId="0" borderId="3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181" fontId="9" fillId="0" borderId="3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center"/>
    </xf>
    <xf numFmtId="170" fontId="9" fillId="0" borderId="0" xfId="0" applyNumberFormat="1" applyFont="1" applyFill="1" applyBorder="1" applyAlignment="1">
      <alignment horizontal="center" wrapText="1"/>
    </xf>
    <xf numFmtId="170" fontId="9" fillId="0" borderId="0" xfId="0" quotePrefix="1" applyNumberFormat="1" applyFont="1" applyFill="1" applyBorder="1" applyAlignment="1">
      <alignment wrapText="1"/>
    </xf>
    <xf numFmtId="49" fontId="105" fillId="0" borderId="3" xfId="237" applyNumberFormat="1" applyFont="1" applyFill="1" applyBorder="1" applyAlignment="1">
      <alignment horizontal="left" vertical="top" wrapText="1"/>
    </xf>
    <xf numFmtId="0" fontId="105" fillId="0" borderId="3" xfId="0" applyFont="1" applyFill="1" applyBorder="1" applyAlignment="1">
      <alignment vertical="top" wrapText="1"/>
    </xf>
    <xf numFmtId="181" fontId="9" fillId="0" borderId="3" xfId="0" applyNumberFormat="1" applyFont="1" applyFill="1" applyBorder="1" applyAlignment="1">
      <alignment horizontal="center" vertical="center"/>
    </xf>
    <xf numFmtId="0" fontId="71" fillId="0" borderId="3" xfId="237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vertical="top" wrapText="1"/>
    </xf>
    <xf numFmtId="0" fontId="70" fillId="0" borderId="0" xfId="0" applyFont="1" applyFill="1" applyBorder="1" applyAlignment="1">
      <alignment horizontal="left" vertical="justify" wrapText="1"/>
    </xf>
    <xf numFmtId="0" fontId="12" fillId="0" borderId="0" xfId="285" applyBorder="1" applyAlignment="1">
      <alignment horizontal="center" vertical="top"/>
    </xf>
    <xf numFmtId="1" fontId="88" fillId="22" borderId="3" xfId="0" applyNumberFormat="1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left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1" fillId="0" borderId="3" xfId="285" applyFont="1" applyBorder="1" applyAlignment="1">
      <alignment horizontal="center" vertical="top" wrapText="1"/>
    </xf>
    <xf numFmtId="0" fontId="106" fillId="33" borderId="3" xfId="0" applyFont="1" applyFill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3" xfId="285" applyFont="1" applyFill="1" applyBorder="1" applyAlignment="1" applyProtection="1">
      <alignment vertical="top" wrapText="1"/>
      <protection locked="0"/>
    </xf>
    <xf numFmtId="0" fontId="11" fillId="0" borderId="3" xfId="0" applyFont="1" applyBorder="1" applyAlignment="1">
      <alignment horizontal="right" vertical="top" wrapText="1"/>
    </xf>
    <xf numFmtId="0" fontId="106" fillId="0" borderId="3" xfId="0" applyFont="1" applyFill="1" applyBorder="1" applyAlignment="1">
      <alignment vertical="top" wrapText="1"/>
    </xf>
    <xf numFmtId="0" fontId="11" fillId="0" borderId="3" xfId="285" applyFont="1" applyFill="1" applyBorder="1" applyAlignment="1" applyProtection="1">
      <alignment horizontal="right" vertical="top" wrapText="1"/>
      <protection locked="0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285" applyFont="1" applyFill="1" applyBorder="1" applyAlignment="1" applyProtection="1">
      <alignment horizontal="center" vertical="top" wrapText="1"/>
      <protection locked="0"/>
    </xf>
    <xf numFmtId="0" fontId="11" fillId="0" borderId="3" xfId="0" applyFont="1" applyFill="1" applyBorder="1" applyAlignment="1">
      <alignment horizontal="center" vertical="top"/>
    </xf>
    <xf numFmtId="0" fontId="11" fillId="0" borderId="16" xfId="285" applyFont="1" applyFill="1" applyBorder="1" applyAlignment="1" applyProtection="1">
      <alignment vertical="top" wrapText="1"/>
      <protection locked="0"/>
    </xf>
    <xf numFmtId="0" fontId="107" fillId="0" borderId="3" xfId="0" applyFont="1" applyBorder="1" applyAlignment="1">
      <alignment vertical="top" wrapText="1"/>
    </xf>
    <xf numFmtId="0" fontId="11" fillId="0" borderId="15" xfId="285" applyFont="1" applyFill="1" applyBorder="1" applyAlignment="1" applyProtection="1">
      <alignment vertical="top" wrapText="1"/>
      <protection locked="0"/>
    </xf>
    <xf numFmtId="0" fontId="107" fillId="0" borderId="3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horizontal="right" vertical="top"/>
    </xf>
    <xf numFmtId="0" fontId="11" fillId="0" borderId="15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1" fillId="0" borderId="3" xfId="285" applyFont="1" applyBorder="1" applyAlignment="1">
      <alignment vertical="top" wrapText="1"/>
    </xf>
    <xf numFmtId="0" fontId="11" fillId="0" borderId="26" xfId="0" applyFont="1" applyBorder="1" applyAlignment="1">
      <alignment vertical="top"/>
    </xf>
    <xf numFmtId="0" fontId="11" fillId="0" borderId="13" xfId="0" applyFont="1" applyBorder="1" applyAlignment="1">
      <alignment vertical="top"/>
    </xf>
    <xf numFmtId="0" fontId="11" fillId="0" borderId="13" xfId="285" applyFont="1" applyFill="1" applyBorder="1" applyAlignment="1" applyProtection="1">
      <alignment horizontal="center" vertical="top" wrapText="1"/>
      <protection locked="0"/>
    </xf>
    <xf numFmtId="0" fontId="108" fillId="0" borderId="3" xfId="0" applyFont="1" applyBorder="1" applyAlignment="1">
      <alignment vertical="top"/>
    </xf>
    <xf numFmtId="0" fontId="11" fillId="0" borderId="27" xfId="285" applyFont="1" applyFill="1" applyBorder="1" applyAlignment="1" applyProtection="1">
      <alignment vertical="top" wrapText="1"/>
      <protection locked="0"/>
    </xf>
    <xf numFmtId="0" fontId="107" fillId="0" borderId="20" xfId="0" applyFont="1" applyBorder="1" applyAlignment="1">
      <alignment vertical="top" wrapText="1"/>
    </xf>
    <xf numFmtId="0" fontId="11" fillId="0" borderId="20" xfId="285" applyFont="1" applyFill="1" applyBorder="1" applyAlignment="1" applyProtection="1">
      <alignment horizontal="center" vertical="top" wrapText="1"/>
      <protection locked="0"/>
    </xf>
    <xf numFmtId="0" fontId="11" fillId="0" borderId="15" xfId="285" applyFont="1" applyFill="1" applyBorder="1" applyAlignment="1" applyProtection="1">
      <alignment horizontal="right" vertical="top" wrapText="1"/>
      <protection locked="0"/>
    </xf>
    <xf numFmtId="0" fontId="107" fillId="0" borderId="3" xfId="0" applyFont="1" applyBorder="1" applyAlignment="1">
      <alignment horizontal="right" vertical="top" wrapText="1"/>
    </xf>
    <xf numFmtId="0" fontId="107" fillId="0" borderId="20" xfId="0" applyFont="1" applyBorder="1" applyAlignment="1">
      <alignment vertical="top"/>
    </xf>
    <xf numFmtId="0" fontId="107" fillId="0" borderId="3" xfId="0" applyFont="1" applyBorder="1" applyAlignment="1">
      <alignment vertical="top"/>
    </xf>
    <xf numFmtId="0" fontId="107" fillId="0" borderId="3" xfId="0" applyFont="1" applyFill="1" applyBorder="1" applyAlignment="1">
      <alignment horizontal="right" vertical="top"/>
    </xf>
    <xf numFmtId="0" fontId="11" fillId="0" borderId="27" xfId="0" applyFont="1" applyBorder="1" applyAlignment="1">
      <alignment vertical="top"/>
    </xf>
    <xf numFmtId="0" fontId="11" fillId="0" borderId="20" xfId="0" applyFont="1" applyBorder="1" applyAlignment="1">
      <alignment vertical="top"/>
    </xf>
    <xf numFmtId="0" fontId="11" fillId="0" borderId="17" xfId="285" applyFont="1" applyFill="1" applyBorder="1" applyAlignment="1" applyProtection="1">
      <alignment vertical="top" wrapText="1"/>
      <protection locked="0"/>
    </xf>
    <xf numFmtId="0" fontId="106" fillId="0" borderId="3" xfId="0" applyFont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06" fillId="33" borderId="13" xfId="0" applyFont="1" applyFill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13" xfId="0" applyFont="1" applyBorder="1" applyAlignment="1">
      <alignment horizontal="right" vertical="top" wrapText="1"/>
    </xf>
    <xf numFmtId="0" fontId="11" fillId="0" borderId="14" xfId="285" applyFont="1" applyFill="1" applyBorder="1" applyAlignment="1" applyProtection="1">
      <alignment vertical="top" wrapText="1"/>
      <protection locked="0"/>
    </xf>
    <xf numFmtId="0" fontId="11" fillId="0" borderId="28" xfId="285" applyFont="1" applyFill="1" applyBorder="1" applyAlignment="1" applyProtection="1">
      <alignment vertical="top" wrapText="1"/>
      <protection locked="0"/>
    </xf>
    <xf numFmtId="0" fontId="106" fillId="33" borderId="29" xfId="0" applyFont="1" applyFill="1" applyBorder="1" applyAlignment="1">
      <alignment vertical="top" wrapText="1"/>
    </xf>
    <xf numFmtId="0" fontId="11" fillId="0" borderId="20" xfId="285" applyFont="1" applyFill="1" applyBorder="1" applyAlignment="1" applyProtection="1">
      <alignment vertical="top" wrapText="1"/>
      <protection locked="0"/>
    </xf>
    <xf numFmtId="0" fontId="11" fillId="0" borderId="20" xfId="0" applyFont="1" applyBorder="1" applyAlignment="1">
      <alignment horizontal="right" vertical="top" wrapText="1"/>
    </xf>
    <xf numFmtId="0" fontId="70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80" fillId="0" borderId="3" xfId="285" applyFont="1" applyFill="1" applyBorder="1" applyAlignment="1" applyProtection="1">
      <alignment horizontal="center" vertical="center" wrapText="1"/>
      <protection locked="0"/>
    </xf>
    <xf numFmtId="0" fontId="80" fillId="0" borderId="3" xfId="285" applyFont="1" applyFill="1" applyBorder="1" applyAlignment="1">
      <alignment horizontal="center" vertical="center" wrapText="1"/>
    </xf>
    <xf numFmtId="0" fontId="80" fillId="0" borderId="13" xfId="285" applyFont="1" applyBorder="1" applyAlignment="1">
      <alignment horizontal="center"/>
    </xf>
    <xf numFmtId="0" fontId="80" fillId="0" borderId="3" xfId="285" applyFont="1" applyBorder="1" applyAlignment="1">
      <alignment horizontal="center" vertical="top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3" fontId="109" fillId="0" borderId="3" xfId="0" applyNumberFormat="1" applyFont="1" applyFill="1" applyBorder="1" applyAlignment="1">
      <alignment horizontal="center" vertical="center" wrapText="1"/>
    </xf>
    <xf numFmtId="0" fontId="11" fillId="0" borderId="16" xfId="285" applyFont="1" applyBorder="1" applyAlignment="1">
      <alignment horizontal="left"/>
    </xf>
    <xf numFmtId="0" fontId="110" fillId="0" borderId="3" xfId="0" applyFont="1" applyFill="1" applyBorder="1" applyAlignment="1">
      <alignment horizontal="center" vertical="center"/>
    </xf>
    <xf numFmtId="179" fontId="109" fillId="32" borderId="3" xfId="0" applyNumberFormat="1" applyFont="1" applyFill="1" applyBorder="1" applyAlignment="1">
      <alignment horizontal="center" vertical="center" wrapText="1"/>
    </xf>
    <xf numFmtId="178" fontId="109" fillId="32" borderId="3" xfId="0" applyNumberFormat="1" applyFont="1" applyFill="1" applyBorder="1" applyAlignment="1">
      <alignment horizontal="center" vertical="center" wrapText="1"/>
    </xf>
    <xf numFmtId="0" fontId="80" fillId="0" borderId="16" xfId="285" applyFont="1" applyBorder="1" applyAlignment="1">
      <alignment horizontal="center" vertical="top"/>
    </xf>
    <xf numFmtId="0" fontId="11" fillId="0" borderId="15" xfId="0" applyFont="1" applyBorder="1" applyAlignment="1">
      <alignment vertical="top" wrapText="1"/>
    </xf>
    <xf numFmtId="0" fontId="11" fillId="0" borderId="15" xfId="285" applyFont="1" applyFill="1" applyBorder="1" applyAlignment="1" applyProtection="1">
      <alignment horizontal="center" vertical="center" wrapText="1"/>
      <protection locked="0"/>
    </xf>
    <xf numFmtId="0" fontId="11" fillId="0" borderId="3" xfId="285" applyFont="1" applyFill="1" applyBorder="1" applyAlignment="1" applyProtection="1">
      <alignment wrapText="1"/>
      <protection locked="0"/>
    </xf>
    <xf numFmtId="0" fontId="11" fillId="0" borderId="3" xfId="0" applyFont="1" applyBorder="1" applyAlignment="1">
      <alignment horizontal="right" wrapText="1"/>
    </xf>
    <xf numFmtId="0" fontId="11" fillId="0" borderId="16" xfId="285" applyFont="1" applyFill="1" applyBorder="1" applyAlignment="1" applyProtection="1">
      <alignment vertical="center" wrapText="1"/>
      <protection locked="0"/>
    </xf>
    <xf numFmtId="0" fontId="107" fillId="0" borderId="3" xfId="0" applyFont="1" applyBorder="1" applyAlignment="1">
      <alignment vertical="center" wrapText="1"/>
    </xf>
    <xf numFmtId="0" fontId="11" fillId="0" borderId="3" xfId="285" applyFont="1" applyBorder="1" applyAlignment="1">
      <alignment horizontal="center" wrapText="1"/>
    </xf>
    <xf numFmtId="0" fontId="107" fillId="0" borderId="3" xfId="0" applyFont="1" applyFill="1" applyBorder="1" applyAlignment="1">
      <alignment horizontal="right" vertical="center" wrapText="1"/>
    </xf>
    <xf numFmtId="0" fontId="11" fillId="0" borderId="15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right" wrapText="1"/>
    </xf>
    <xf numFmtId="0" fontId="107" fillId="0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wrapText="1"/>
    </xf>
    <xf numFmtId="0" fontId="111" fillId="0" borderId="3" xfId="0" applyFont="1" applyFill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26" xfId="285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right" wrapText="1"/>
    </xf>
    <xf numFmtId="0" fontId="106" fillId="33" borderId="3" xfId="0" applyFont="1" applyFill="1" applyBorder="1" applyAlignment="1">
      <alignment wrapText="1"/>
    </xf>
    <xf numFmtId="0" fontId="11" fillId="0" borderId="14" xfId="285" applyFont="1" applyFill="1" applyBorder="1" applyAlignment="1" applyProtection="1">
      <alignment wrapText="1"/>
      <protection locked="0"/>
    </xf>
    <xf numFmtId="0" fontId="11" fillId="0" borderId="20" xfId="285" applyFont="1" applyFill="1" applyBorder="1" applyAlignment="1" applyProtection="1">
      <alignment wrapText="1"/>
      <protection locked="0"/>
    </xf>
    <xf numFmtId="0" fontId="11" fillId="0" borderId="20" xfId="0" applyFont="1" applyBorder="1" applyAlignment="1">
      <alignment horizontal="right" wrapText="1"/>
    </xf>
    <xf numFmtId="0" fontId="11" fillId="0" borderId="13" xfId="0" applyFont="1" applyBorder="1" applyAlignment="1">
      <alignment wrapText="1"/>
    </xf>
    <xf numFmtId="0" fontId="106" fillId="33" borderId="14" xfId="0" applyFont="1" applyFill="1" applyBorder="1" applyAlignment="1">
      <alignment vertical="top" wrapText="1"/>
    </xf>
    <xf numFmtId="178" fontId="4" fillId="29" borderId="3" xfId="0" applyNumberFormat="1" applyFont="1" applyFill="1" applyBorder="1" applyAlignment="1">
      <alignment horizontal="center" vertical="center" wrapText="1"/>
    </xf>
    <xf numFmtId="0" fontId="112" fillId="0" borderId="3" xfId="0" quotePrefix="1" applyNumberFormat="1" applyFont="1" applyFill="1" applyBorder="1" applyAlignment="1">
      <alignment horizontal="center" vertical="center"/>
    </xf>
    <xf numFmtId="0" fontId="113" fillId="0" borderId="3" xfId="0" applyFont="1" applyFill="1" applyBorder="1" applyAlignment="1">
      <alignment horizontal="left" vertical="center" wrapText="1"/>
    </xf>
    <xf numFmtId="0" fontId="113" fillId="0" borderId="3" xfId="0" applyFont="1" applyBorder="1" applyAlignment="1">
      <alignment horizontal="center" vertical="center"/>
    </xf>
    <xf numFmtId="173" fontId="114" fillId="0" borderId="3" xfId="0" applyNumberFormat="1" applyFont="1" applyFill="1" applyBorder="1" applyAlignment="1">
      <alignment horizontal="center" vertical="center" wrapText="1"/>
    </xf>
    <xf numFmtId="173" fontId="114" fillId="29" borderId="3" xfId="0" applyNumberFormat="1" applyFont="1" applyFill="1" applyBorder="1" applyAlignment="1">
      <alignment horizontal="center" vertical="center" wrapText="1"/>
    </xf>
    <xf numFmtId="173" fontId="115" fillId="0" borderId="3" xfId="0" applyNumberFormat="1" applyFont="1" applyFill="1" applyBorder="1" applyAlignment="1">
      <alignment horizontal="center" vertical="center" wrapText="1"/>
    </xf>
    <xf numFmtId="173" fontId="116" fillId="29" borderId="3" xfId="0" applyNumberFormat="1" applyFont="1" applyFill="1" applyBorder="1" applyAlignment="1">
      <alignment horizontal="center" vertical="center" wrapText="1"/>
    </xf>
    <xf numFmtId="173" fontId="117" fillId="0" borderId="3" xfId="0" applyNumberFormat="1" applyFont="1" applyFill="1" applyBorder="1" applyAlignment="1">
      <alignment horizontal="center" vertical="center" wrapText="1"/>
    </xf>
    <xf numFmtId="173" fontId="109" fillId="29" borderId="3" xfId="0" applyNumberFormat="1" applyFont="1" applyFill="1" applyBorder="1" applyAlignment="1">
      <alignment horizontal="center" vertical="center" wrapText="1"/>
    </xf>
    <xf numFmtId="178" fontId="114" fillId="32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" fontId="97" fillId="0" borderId="3" xfId="0" applyNumberFormat="1" applyFont="1" applyBorder="1" applyAlignment="1">
      <alignment horizontal="center" vertical="center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05" fillId="0" borderId="3" xfId="285" applyFont="1" applyFill="1" applyBorder="1" applyAlignment="1">
      <alignment horizontal="center" vertical="center" wrapText="1"/>
    </xf>
    <xf numFmtId="0" fontId="70" fillId="0" borderId="3" xfId="0" applyFont="1" applyBorder="1" applyAlignment="1"/>
    <xf numFmtId="0" fontId="11" fillId="0" borderId="14" xfId="285" applyFont="1" applyBorder="1" applyAlignment="1">
      <alignment horizontal="center"/>
    </xf>
    <xf numFmtId="0" fontId="11" fillId="0" borderId="26" xfId="0" applyFont="1" applyBorder="1" applyAlignment="1">
      <alignment wrapText="1"/>
    </xf>
    <xf numFmtId="0" fontId="11" fillId="0" borderId="13" xfId="285" applyFont="1" applyFill="1" applyBorder="1" applyAlignment="1" applyProtection="1">
      <alignment wrapText="1"/>
      <protection locked="0"/>
    </xf>
    <xf numFmtId="0" fontId="118" fillId="0" borderId="13" xfId="0" applyFont="1" applyBorder="1" applyAlignment="1">
      <alignment horizontal="right" wrapText="1"/>
    </xf>
    <xf numFmtId="0" fontId="11" fillId="0" borderId="18" xfId="285" applyFont="1" applyFill="1" applyBorder="1" applyAlignment="1" applyProtection="1">
      <alignment vertical="center" wrapText="1"/>
      <protection locked="0"/>
    </xf>
    <xf numFmtId="0" fontId="107" fillId="0" borderId="13" xfId="0" applyFont="1" applyBorder="1" applyAlignment="1">
      <alignment vertical="center" wrapText="1"/>
    </xf>
    <xf numFmtId="0" fontId="70" fillId="0" borderId="15" xfId="0" applyFont="1" applyBorder="1" applyAlignment="1">
      <alignment wrapText="1"/>
    </xf>
    <xf numFmtId="0" fontId="70" fillId="0" borderId="3" xfId="0" applyFont="1" applyBorder="1" applyAlignment="1">
      <alignment horizontal="right" wrapText="1"/>
    </xf>
    <xf numFmtId="0" fontId="11" fillId="0" borderId="3" xfId="285" applyFont="1" applyFill="1" applyBorder="1" applyAlignment="1" applyProtection="1">
      <alignment vertical="center" wrapText="1"/>
      <protection locked="0"/>
    </xf>
    <xf numFmtId="0" fontId="70" fillId="0" borderId="26" xfId="0" applyFont="1" applyBorder="1" applyAlignment="1">
      <alignment wrapText="1"/>
    </xf>
    <xf numFmtId="0" fontId="70" fillId="0" borderId="13" xfId="0" applyFont="1" applyBorder="1" applyAlignment="1">
      <alignment horizontal="right" wrapText="1"/>
    </xf>
    <xf numFmtId="0" fontId="11" fillId="0" borderId="13" xfId="285" applyFont="1" applyFill="1" applyBorder="1" applyAlignment="1" applyProtection="1">
      <alignment vertical="center" wrapText="1"/>
      <protection locked="0"/>
    </xf>
    <xf numFmtId="0" fontId="11" fillId="0" borderId="13" xfId="285" applyFont="1" applyBorder="1" applyAlignment="1">
      <alignment horizontal="center" wrapText="1"/>
    </xf>
    <xf numFmtId="0" fontId="11" fillId="0" borderId="13" xfId="285" applyFont="1" applyFill="1" applyBorder="1" applyAlignment="1" applyProtection="1">
      <alignment horizontal="right" vertical="center" wrapText="1"/>
      <protection locked="0"/>
    </xf>
    <xf numFmtId="0" fontId="107" fillId="0" borderId="13" xfId="0" applyFont="1" applyFill="1" applyBorder="1" applyAlignment="1">
      <alignment horizontal="right" vertical="center" wrapText="1"/>
    </xf>
    <xf numFmtId="0" fontId="70" fillId="0" borderId="3" xfId="0" applyFont="1" applyBorder="1" applyAlignment="1">
      <alignment wrapText="1"/>
    </xf>
    <xf numFmtId="0" fontId="70" fillId="0" borderId="3" xfId="285" applyFont="1" applyFill="1" applyBorder="1" applyAlignment="1" applyProtection="1">
      <alignment horizontal="center" vertical="center" wrapText="1"/>
      <protection locked="0"/>
    </xf>
    <xf numFmtId="0" fontId="70" fillId="0" borderId="3" xfId="285" applyFont="1" applyFill="1" applyBorder="1" applyAlignment="1" applyProtection="1">
      <alignment wrapText="1"/>
      <protection locked="0"/>
    </xf>
    <xf numFmtId="0" fontId="70" fillId="0" borderId="3" xfId="285" applyFont="1" applyFill="1" applyBorder="1" applyAlignment="1" applyProtection="1">
      <alignment vertical="center" wrapText="1"/>
      <protection locked="0"/>
    </xf>
    <xf numFmtId="0" fontId="119" fillId="0" borderId="3" xfId="0" applyFont="1" applyBorder="1" applyAlignment="1">
      <alignment vertical="center" wrapText="1"/>
    </xf>
    <xf numFmtId="0" fontId="70" fillId="0" borderId="3" xfId="285" applyFont="1" applyBorder="1" applyAlignment="1">
      <alignment horizontal="center" wrapText="1"/>
    </xf>
    <xf numFmtId="0" fontId="70" fillId="0" borderId="3" xfId="285" applyFont="1" applyFill="1" applyBorder="1" applyAlignment="1" applyProtection="1">
      <alignment horizontal="right" vertical="center" wrapText="1"/>
      <protection locked="0"/>
    </xf>
    <xf numFmtId="0" fontId="119" fillId="0" borderId="3" xfId="0" applyFont="1" applyFill="1" applyBorder="1" applyAlignment="1">
      <alignment horizontal="right" vertical="center" wrapText="1"/>
    </xf>
    <xf numFmtId="0" fontId="120" fillId="33" borderId="3" xfId="0" applyFont="1" applyFill="1" applyBorder="1" applyAlignment="1">
      <alignment wrapText="1"/>
    </xf>
    <xf numFmtId="0" fontId="70" fillId="0" borderId="3" xfId="0" applyFont="1" applyFill="1" applyBorder="1" applyAlignment="1">
      <alignment vertical="center" wrapText="1"/>
    </xf>
    <xf numFmtId="0" fontId="70" fillId="0" borderId="3" xfId="0" applyFont="1" applyFill="1" applyBorder="1" applyAlignment="1">
      <alignment wrapText="1"/>
    </xf>
    <xf numFmtId="0" fontId="70" fillId="0" borderId="3" xfId="0" applyFont="1" applyFill="1" applyBorder="1" applyAlignment="1">
      <alignment horizontal="right" wrapText="1"/>
    </xf>
    <xf numFmtId="0" fontId="119" fillId="0" borderId="3" xfId="0" applyFont="1" applyFill="1" applyBorder="1" applyAlignment="1">
      <alignment vertical="center" wrapText="1"/>
    </xf>
    <xf numFmtId="0" fontId="120" fillId="33" borderId="13" xfId="0" applyFont="1" applyFill="1" applyBorder="1" applyAlignment="1">
      <alignment wrapText="1"/>
    </xf>
    <xf numFmtId="0" fontId="70" fillId="0" borderId="13" xfId="0" applyFont="1" applyBorder="1" applyAlignment="1">
      <alignment wrapText="1"/>
    </xf>
    <xf numFmtId="0" fontId="70" fillId="0" borderId="13" xfId="285" applyFont="1" applyFill="1" applyBorder="1" applyAlignment="1" applyProtection="1">
      <alignment horizontal="center" vertical="center" wrapText="1"/>
      <protection locked="0"/>
    </xf>
    <xf numFmtId="0" fontId="70" fillId="0" borderId="13" xfId="285" applyFont="1" applyFill="1" applyBorder="1" applyAlignment="1" applyProtection="1">
      <alignment wrapText="1"/>
      <protection locked="0"/>
    </xf>
    <xf numFmtId="0" fontId="70" fillId="0" borderId="13" xfId="285" applyFont="1" applyFill="1" applyBorder="1" applyAlignment="1" applyProtection="1">
      <alignment vertical="center" wrapText="1"/>
      <protection locked="0"/>
    </xf>
    <xf numFmtId="0" fontId="119" fillId="0" borderId="13" xfId="0" applyFont="1" applyBorder="1" applyAlignment="1">
      <alignment vertical="center" wrapText="1"/>
    </xf>
    <xf numFmtId="0" fontId="70" fillId="0" borderId="27" xfId="285" applyFont="1" applyFill="1" applyBorder="1" applyAlignment="1" applyProtection="1">
      <alignment horizontal="center" vertical="center" wrapText="1"/>
      <protection locked="0"/>
    </xf>
    <xf numFmtId="0" fontId="70" fillId="0" borderId="20" xfId="285" applyFont="1" applyFill="1" applyBorder="1" applyAlignment="1" applyProtection="1">
      <alignment horizontal="center" vertical="center" wrapText="1"/>
      <protection locked="0"/>
    </xf>
    <xf numFmtId="0" fontId="70" fillId="0" borderId="20" xfId="285" applyFont="1" applyBorder="1" applyAlignment="1">
      <alignment horizontal="center" wrapText="1"/>
    </xf>
    <xf numFmtId="0" fontId="70" fillId="0" borderId="20" xfId="285" applyFont="1" applyFill="1" applyBorder="1" applyAlignment="1" applyProtection="1">
      <alignment horizontal="right" vertical="center" wrapText="1"/>
      <protection locked="0"/>
    </xf>
    <xf numFmtId="0" fontId="119" fillId="0" borderId="20" xfId="0" applyFont="1" applyFill="1" applyBorder="1" applyAlignment="1">
      <alignment horizontal="right" vertical="center" wrapText="1"/>
    </xf>
    <xf numFmtId="0" fontId="120" fillId="0" borderId="3" xfId="0" applyFont="1" applyFill="1" applyBorder="1" applyAlignment="1">
      <alignment wrapText="1"/>
    </xf>
    <xf numFmtId="0" fontId="70" fillId="33" borderId="3" xfId="0" applyFont="1" applyFill="1" applyBorder="1" applyAlignment="1">
      <alignment wrapText="1"/>
    </xf>
    <xf numFmtId="0" fontId="120" fillId="0" borderId="3" xfId="0" applyFont="1" applyBorder="1" applyAlignment="1">
      <alignment wrapText="1"/>
    </xf>
    <xf numFmtId="0" fontId="70" fillId="0" borderId="3" xfId="0" applyFont="1" applyBorder="1" applyAlignment="1">
      <alignment horizontal="left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4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justify"/>
    </xf>
    <xf numFmtId="0" fontId="69" fillId="34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34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4" fillId="34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69" fillId="0" borderId="0" xfId="237" applyNumberFormat="1" applyFont="1" applyFill="1" applyBorder="1" applyAlignment="1">
      <alignment horizontal="center" vertical="center" wrapText="1"/>
    </xf>
    <xf numFmtId="0" fontId="9" fillId="0" borderId="13" xfId="237" applyNumberFormat="1" applyFont="1" applyFill="1" applyBorder="1" applyAlignment="1">
      <alignment horizontal="center" vertical="center" wrapText="1"/>
    </xf>
    <xf numFmtId="0" fontId="9" fillId="0" borderId="20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8" fontId="5" fillId="0" borderId="3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8" fontId="5" fillId="0" borderId="45" xfId="0" applyNumberFormat="1" applyFont="1" applyFill="1" applyBorder="1" applyAlignment="1">
      <alignment horizontal="center" vertical="center" wrapText="1"/>
    </xf>
    <xf numFmtId="178" fontId="5" fillId="0" borderId="46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8" fontId="5" fillId="0" borderId="43" xfId="0" applyNumberFormat="1" applyFont="1" applyFill="1" applyBorder="1" applyAlignment="1">
      <alignment horizontal="center" vertical="center" wrapText="1"/>
    </xf>
    <xf numFmtId="178" fontId="5" fillId="0" borderId="44" xfId="0" applyNumberFormat="1" applyFont="1" applyFill="1" applyBorder="1" applyAlignment="1">
      <alignment horizontal="center" vertical="center" wrapText="1"/>
    </xf>
    <xf numFmtId="178" fontId="5" fillId="0" borderId="30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0" borderId="31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8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29" borderId="31" xfId="0" applyNumberFormat="1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178" fontId="5" fillId="0" borderId="33" xfId="0" applyNumberFormat="1" applyFont="1" applyFill="1" applyBorder="1" applyAlignment="1">
      <alignment horizontal="center" vertical="center" wrapText="1"/>
    </xf>
    <xf numFmtId="178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32" borderId="13" xfId="0" applyNumberFormat="1" applyFont="1" applyFill="1" applyBorder="1" applyAlignment="1">
      <alignment horizontal="center" vertical="center" wrapText="1"/>
    </xf>
    <xf numFmtId="178" fontId="5" fillId="32" borderId="30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8" fontId="5" fillId="0" borderId="47" xfId="0" applyNumberFormat="1" applyFont="1" applyFill="1" applyBorder="1" applyAlignment="1">
      <alignment horizontal="center" vertical="center" wrapText="1"/>
    </xf>
    <xf numFmtId="178" fontId="5" fillId="0" borderId="48" xfId="0" applyNumberFormat="1" applyFont="1" applyFill="1" applyBorder="1" applyAlignment="1">
      <alignment horizontal="center" vertical="center" wrapText="1"/>
    </xf>
    <xf numFmtId="178" fontId="5" fillId="0" borderId="29" xfId="0" applyNumberFormat="1" applyFont="1" applyFill="1" applyBorder="1" applyAlignment="1">
      <alignment horizontal="center" vertical="center" wrapText="1"/>
    </xf>
    <xf numFmtId="178" fontId="5" fillId="0" borderId="27" xfId="0" applyNumberFormat="1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5" fillId="32" borderId="2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8" fontId="5" fillId="32" borderId="31" xfId="0" applyNumberFormat="1" applyFont="1" applyFill="1" applyBorder="1" applyAlignment="1">
      <alignment horizontal="center" vertical="center" wrapText="1"/>
    </xf>
    <xf numFmtId="178" fontId="5" fillId="29" borderId="20" xfId="0" applyNumberFormat="1" applyFont="1" applyFill="1" applyBorder="1" applyAlignment="1">
      <alignment horizontal="center" vertical="center" wrapText="1"/>
    </xf>
    <xf numFmtId="0" fontId="70" fillId="0" borderId="28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34" borderId="0" xfId="0" applyFont="1" applyFill="1" applyAlignment="1">
      <alignment horizontal="center" vertical="center"/>
    </xf>
    <xf numFmtId="0" fontId="5" fillId="34" borderId="0" xfId="0" applyFont="1" applyFill="1" applyBorder="1" applyAlignment="1">
      <alignment horizontal="center" vertical="center"/>
    </xf>
    <xf numFmtId="0" fontId="70" fillId="34" borderId="0" xfId="0" applyFont="1" applyFill="1" applyBorder="1" applyAlignment="1">
      <alignment horizontal="center" vertical="justify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7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38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178" fontId="9" fillId="29" borderId="16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0" fillId="0" borderId="14" xfId="0" applyFont="1" applyFill="1" applyBorder="1" applyAlignment="1">
      <alignment horizontal="center" vertical="center" wrapText="1"/>
    </xf>
    <xf numFmtId="0" fontId="80" fillId="0" borderId="16" xfId="0" applyFont="1" applyFill="1" applyBorder="1" applyAlignment="1">
      <alignment horizontal="center" vertical="center" wrapText="1"/>
    </xf>
    <xf numFmtId="0" fontId="80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14" xfId="0" applyFont="1" applyFill="1" applyBorder="1" applyAlignment="1">
      <alignment horizontal="center" vertical="center" wrapText="1" shrinkToFit="1"/>
    </xf>
    <xf numFmtId="0" fontId="80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4" fillId="0" borderId="18" xfId="0" applyFont="1" applyFill="1" applyBorder="1" applyAlignment="1">
      <alignment horizontal="left"/>
    </xf>
    <xf numFmtId="0" fontId="105" fillId="0" borderId="0" xfId="285" applyFont="1" applyFill="1" applyBorder="1" applyAlignment="1">
      <alignment horizontal="left" vertical="center" wrapText="1"/>
    </xf>
    <xf numFmtId="0" fontId="4" fillId="32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18" xfId="0" applyFont="1" applyFill="1" applyBorder="1" applyAlignment="1">
      <alignment horizontal="center"/>
    </xf>
    <xf numFmtId="0" fontId="80" fillId="0" borderId="28" xfId="0" applyFont="1" applyFill="1" applyBorder="1" applyAlignment="1">
      <alignment horizontal="center" vertical="center" wrapText="1"/>
    </xf>
    <xf numFmtId="0" fontId="80" fillId="0" borderId="26" xfId="0" applyFont="1" applyFill="1" applyBorder="1" applyAlignment="1">
      <alignment horizontal="center" vertical="center" wrapText="1"/>
    </xf>
    <xf numFmtId="0" fontId="80" fillId="0" borderId="29" xfId="0" applyFont="1" applyFill="1" applyBorder="1" applyAlignment="1">
      <alignment horizontal="center" vertical="center" wrapText="1"/>
    </xf>
    <xf numFmtId="0" fontId="80" fillId="0" borderId="27" xfId="0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11" fillId="0" borderId="17" xfId="285" applyFont="1" applyBorder="1" applyAlignment="1">
      <alignment horizontal="left"/>
    </xf>
    <xf numFmtId="0" fontId="80" fillId="0" borderId="3" xfId="285" applyFont="1" applyBorder="1" applyAlignment="1">
      <alignment horizontal="center" vertical="center" wrapText="1"/>
    </xf>
    <xf numFmtId="0" fontId="80" fillId="0" borderId="3" xfId="285" applyFont="1" applyFill="1" applyBorder="1" applyAlignment="1">
      <alignment horizontal="center" vertical="center" wrapText="1"/>
    </xf>
    <xf numFmtId="0" fontId="105" fillId="0" borderId="13" xfId="285" applyFont="1" applyFill="1" applyBorder="1" applyAlignment="1">
      <alignment horizontal="center" vertical="center" wrapText="1"/>
    </xf>
    <xf numFmtId="0" fontId="105" fillId="0" borderId="38" xfId="285" applyFont="1" applyFill="1" applyBorder="1" applyAlignment="1">
      <alignment horizontal="center" vertical="center" wrapText="1"/>
    </xf>
    <xf numFmtId="0" fontId="105" fillId="0" borderId="20" xfId="285" applyFont="1" applyFill="1" applyBorder="1" applyAlignment="1">
      <alignment horizontal="center" vertical="center" wrapText="1"/>
    </xf>
    <xf numFmtId="0" fontId="105" fillId="0" borderId="28" xfId="285" applyFont="1" applyFill="1" applyBorder="1" applyAlignment="1">
      <alignment horizontal="center" vertical="center" wrapText="1"/>
    </xf>
    <xf numFmtId="0" fontId="105" fillId="0" borderId="26" xfId="285" applyFont="1" applyFill="1" applyBorder="1" applyAlignment="1">
      <alignment horizontal="center" vertical="center" wrapText="1"/>
    </xf>
    <xf numFmtId="0" fontId="105" fillId="0" borderId="29" xfId="285" applyFont="1" applyFill="1" applyBorder="1" applyAlignment="1">
      <alignment horizontal="center" vertical="center" wrapText="1"/>
    </xf>
    <xf numFmtId="0" fontId="105" fillId="0" borderId="27" xfId="285" applyFont="1" applyFill="1" applyBorder="1" applyAlignment="1">
      <alignment horizontal="center" vertical="center" wrapText="1"/>
    </xf>
    <xf numFmtId="0" fontId="105" fillId="0" borderId="28" xfId="0" applyFont="1" applyFill="1" applyBorder="1" applyAlignment="1">
      <alignment horizontal="center" vertical="center" wrapText="1"/>
    </xf>
    <xf numFmtId="0" fontId="105" fillId="0" borderId="26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5" fillId="0" borderId="27" xfId="0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vertical="center" wrapText="1"/>
    </xf>
    <xf numFmtId="0" fontId="104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80" fillId="0" borderId="13" xfId="285" applyFont="1" applyFill="1" applyBorder="1" applyAlignment="1">
      <alignment horizontal="center" vertical="center" wrapText="1"/>
    </xf>
    <xf numFmtId="0" fontId="80" fillId="0" borderId="38" xfId="285" applyFont="1" applyFill="1" applyBorder="1" applyAlignment="1">
      <alignment horizontal="center" vertical="center" wrapText="1"/>
    </xf>
    <xf numFmtId="0" fontId="105" fillId="0" borderId="13" xfId="285" applyFont="1" applyFill="1" applyBorder="1" applyAlignment="1">
      <alignment horizontal="center" vertical="top" wrapText="1"/>
    </xf>
    <xf numFmtId="0" fontId="105" fillId="0" borderId="38" xfId="285" applyFont="1" applyFill="1" applyBorder="1" applyAlignment="1">
      <alignment horizontal="center" vertical="top" wrapText="1"/>
    </xf>
    <xf numFmtId="0" fontId="105" fillId="0" borderId="20" xfId="285" applyFont="1" applyFill="1" applyBorder="1" applyAlignment="1">
      <alignment horizontal="center" vertical="top" wrapText="1"/>
    </xf>
    <xf numFmtId="0" fontId="105" fillId="0" borderId="14" xfId="285" applyFont="1" applyBorder="1" applyAlignment="1" applyProtection="1">
      <alignment horizontal="center" vertical="center" wrapText="1"/>
      <protection locked="0"/>
    </xf>
    <xf numFmtId="0" fontId="105" fillId="0" borderId="15" xfId="285" applyFont="1" applyBorder="1" applyAlignment="1" applyProtection="1">
      <alignment horizontal="center" vertical="center" wrapText="1"/>
      <protection locked="0"/>
    </xf>
    <xf numFmtId="0" fontId="105" fillId="0" borderId="16" xfId="285" applyFont="1" applyBorder="1" applyAlignment="1" applyProtection="1">
      <alignment horizontal="center" vertical="center" wrapText="1"/>
      <protection locked="0"/>
    </xf>
    <xf numFmtId="0" fontId="105" fillId="0" borderId="3" xfId="285" applyFont="1" applyBorder="1" applyAlignment="1">
      <alignment horizontal="center" vertical="center" wrapText="1"/>
    </xf>
    <xf numFmtId="0" fontId="12" fillId="0" borderId="14" xfId="285" applyFont="1" applyBorder="1" applyAlignment="1" applyProtection="1">
      <alignment horizontal="center" vertical="center" wrapText="1"/>
      <protection locked="0"/>
    </xf>
    <xf numFmtId="0" fontId="12" fillId="0" borderId="15" xfId="285" applyFont="1" applyBorder="1" applyAlignment="1" applyProtection="1">
      <alignment horizontal="center" vertical="center" wrapText="1"/>
      <protection locked="0"/>
    </xf>
    <xf numFmtId="0" fontId="12" fillId="0" borderId="16" xfId="285" applyFont="1" applyBorder="1" applyAlignment="1" applyProtection="1">
      <alignment horizontal="center" vertical="center" wrapText="1"/>
      <protection locked="0"/>
    </xf>
    <xf numFmtId="0" fontId="86" fillId="0" borderId="0" xfId="285" applyFont="1" applyFill="1" applyBorder="1" applyAlignment="1">
      <alignment horizontal="center" vertical="center" wrapText="1"/>
    </xf>
    <xf numFmtId="0" fontId="105" fillId="0" borderId="0" xfId="285" applyFont="1" applyFill="1" applyBorder="1" applyAlignment="1">
      <alignment horizontal="center" vertical="top" wrapText="1"/>
    </xf>
    <xf numFmtId="0" fontId="78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87" fillId="0" borderId="0" xfId="0" applyFont="1" applyAlignment="1">
      <alignment horizontal="center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45;&#1050;&#1054;&#1053;&#1054;&#1052;&#1030;&#1057;&#1058;/&#1092;&#1110;&#1085;&#1087;&#1083;&#1072;&#1085;/&#1092;&#1110;&#1085;&#1087;&#1083;&#1072;&#1085;%202020/&#1092;&#1110;&#1085;&#1087;&#1083;&#1072;&#1085;%202019/&#1092;&#1072;&#1082;&#1090;%202019/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>
        <row r="25">
          <cell r="F25">
            <v>0</v>
          </cell>
        </row>
        <row r="26">
          <cell r="F2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topLeftCell="A43" zoomScale="80" zoomScaleNormal="80" zoomScaleSheetLayoutView="75" workbookViewId="0">
      <selection activeCell="E55" sqref="E55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547"/>
      <c r="B1" s="547"/>
      <c r="C1" s="2"/>
      <c r="D1" s="2"/>
      <c r="E1" s="2"/>
      <c r="F1" s="2"/>
      <c r="G1" s="2"/>
      <c r="H1" s="2"/>
    </row>
    <row r="2" spans="1:8" ht="30" customHeight="1">
      <c r="A2" s="548" t="s">
        <v>169</v>
      </c>
      <c r="B2" s="548"/>
      <c r="C2" s="548"/>
      <c r="D2" s="548"/>
      <c r="E2" s="548"/>
      <c r="F2" s="548"/>
      <c r="G2" s="548"/>
      <c r="H2" s="548"/>
    </row>
    <row r="3" spans="1:8" ht="24.75" customHeight="1">
      <c r="A3" s="548" t="s">
        <v>170</v>
      </c>
      <c r="B3" s="548"/>
      <c r="C3" s="548"/>
      <c r="D3" s="548"/>
      <c r="E3" s="548"/>
      <c r="F3" s="548"/>
      <c r="G3" s="548"/>
      <c r="H3" s="548"/>
    </row>
    <row r="4" spans="1:8" ht="18.75">
      <c r="A4" s="548" t="s">
        <v>953</v>
      </c>
      <c r="B4" s="548"/>
      <c r="C4" s="548"/>
      <c r="D4" s="548"/>
      <c r="E4" s="548"/>
      <c r="F4" s="548"/>
      <c r="G4" s="548"/>
      <c r="H4" s="548"/>
    </row>
    <row r="5" spans="1:8" ht="15">
      <c r="A5" s="549" t="s">
        <v>295</v>
      </c>
      <c r="B5" s="549"/>
      <c r="C5" s="549"/>
      <c r="D5" s="549"/>
      <c r="E5" s="549"/>
      <c r="F5" s="549"/>
      <c r="G5" s="549"/>
      <c r="H5" s="549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548" t="s">
        <v>147</v>
      </c>
      <c r="B7" s="548"/>
      <c r="C7" s="548"/>
      <c r="D7" s="548"/>
      <c r="E7" s="548"/>
      <c r="F7" s="548"/>
      <c r="G7" s="548"/>
      <c r="H7" s="548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550" t="s">
        <v>204</v>
      </c>
      <c r="B9" s="551" t="s">
        <v>12</v>
      </c>
      <c r="C9" s="553" t="s">
        <v>480</v>
      </c>
      <c r="D9" s="553"/>
      <c r="E9" s="552" t="s">
        <v>483</v>
      </c>
      <c r="F9" s="552"/>
      <c r="G9" s="552"/>
      <c r="H9" s="552"/>
    </row>
    <row r="10" spans="1:8" ht="75" customHeight="1">
      <c r="A10" s="550"/>
      <c r="B10" s="551"/>
      <c r="C10" s="226" t="s">
        <v>481</v>
      </c>
      <c r="D10" s="6" t="s">
        <v>482</v>
      </c>
      <c r="E10" s="45" t="s">
        <v>188</v>
      </c>
      <c r="F10" s="45" t="s">
        <v>176</v>
      </c>
      <c r="G10" s="45" t="s">
        <v>199</v>
      </c>
      <c r="H10" s="45" t="s">
        <v>200</v>
      </c>
    </row>
    <row r="11" spans="1:8" ht="14.25" customHeight="1">
      <c r="A11" s="83">
        <v>1</v>
      </c>
      <c r="B11" s="81">
        <v>2</v>
      </c>
      <c r="C11" s="83">
        <v>3</v>
      </c>
      <c r="D11" s="83">
        <v>4</v>
      </c>
      <c r="E11" s="83">
        <v>5</v>
      </c>
      <c r="F11" s="81">
        <v>6</v>
      </c>
      <c r="G11" s="83">
        <v>7</v>
      </c>
      <c r="H11" s="81">
        <v>8</v>
      </c>
    </row>
    <row r="12" spans="1:8" ht="34.5" customHeight="1">
      <c r="A12" s="544" t="s">
        <v>81</v>
      </c>
      <c r="B12" s="544"/>
      <c r="C12" s="544"/>
      <c r="D12" s="544"/>
      <c r="E12" s="544"/>
      <c r="F12" s="544"/>
      <c r="G12" s="544"/>
      <c r="H12" s="544"/>
    </row>
    <row r="13" spans="1:8" ht="46.5" customHeight="1">
      <c r="A13" s="56" t="s">
        <v>148</v>
      </c>
      <c r="B13" s="81">
        <f>'1. Фін результат'!B7</f>
        <v>1000</v>
      </c>
      <c r="C13" s="77">
        <f>'1. Фін результат'!C7</f>
        <v>59454</v>
      </c>
      <c r="D13" s="77">
        <f>'1. Фін результат'!D7</f>
        <v>61634</v>
      </c>
      <c r="E13" s="77">
        <f>'1. Фін результат'!E7</f>
        <v>13949</v>
      </c>
      <c r="F13" s="77">
        <f>'1. Фін результат'!F7</f>
        <v>15391</v>
      </c>
      <c r="G13" s="77">
        <f>F13-E13</f>
        <v>1442</v>
      </c>
      <c r="H13" s="78">
        <f>-F13/E13*100</f>
        <v>-110.33765861352067</v>
      </c>
    </row>
    <row r="14" spans="1:8" ht="40.5" customHeight="1">
      <c r="A14" s="56" t="s">
        <v>128</v>
      </c>
      <c r="B14" s="81">
        <f>'1. Фін результат'!B8</f>
        <v>1010</v>
      </c>
      <c r="C14" s="77">
        <f>'1. Фін результат'!C8</f>
        <v>-45896</v>
      </c>
      <c r="D14" s="77">
        <f>'1. Фін результат'!D8</f>
        <v>-49830</v>
      </c>
      <c r="E14" s="77">
        <f>'1. Фін результат'!E8</f>
        <v>-11805</v>
      </c>
      <c r="F14" s="77">
        <f>'1. Фін результат'!F8</f>
        <v>-13122</v>
      </c>
      <c r="G14" s="77">
        <f t="shared" ref="G14:G25" si="0">F14-E14</f>
        <v>-1317</v>
      </c>
      <c r="H14" s="78">
        <f t="shared" ref="H14:H25" si="1">-F14/E14*100</f>
        <v>-111.15628970775096</v>
      </c>
    </row>
    <row r="15" spans="1:8" ht="32.25" customHeight="1">
      <c r="A15" s="57" t="s">
        <v>189</v>
      </c>
      <c r="B15" s="81">
        <f>'1. Фін результат'!B17</f>
        <v>1020</v>
      </c>
      <c r="C15" s="192">
        <f>'1. Фін результат'!C17</f>
        <v>13558</v>
      </c>
      <c r="D15" s="192">
        <f>'1. Фін результат'!D17</f>
        <v>11804</v>
      </c>
      <c r="E15" s="192">
        <f>'1. Фін результат'!E17</f>
        <v>2144</v>
      </c>
      <c r="F15" s="192">
        <f>'1. Фін результат'!F17</f>
        <v>2269</v>
      </c>
      <c r="G15" s="192">
        <f t="shared" si="0"/>
        <v>125</v>
      </c>
      <c r="H15" s="78">
        <f t="shared" si="1"/>
        <v>-105.83022388059702</v>
      </c>
    </row>
    <row r="16" spans="1:8" ht="27.75" customHeight="1">
      <c r="A16" s="56" t="s">
        <v>105</v>
      </c>
      <c r="B16" s="81">
        <f>'1. Фін результат'!B21</f>
        <v>1040</v>
      </c>
      <c r="C16" s="77">
        <f>'1. Фін результат'!C21</f>
        <v>-8590</v>
      </c>
      <c r="D16" s="77">
        <f>'1. Фін результат'!D21</f>
        <v>-9584</v>
      </c>
      <c r="E16" s="77">
        <f>'1. Фін результат'!E21</f>
        <v>-2111</v>
      </c>
      <c r="F16" s="77">
        <f>'1. Фін результат'!F21</f>
        <v>-2352</v>
      </c>
      <c r="G16" s="77">
        <f t="shared" si="0"/>
        <v>-241</v>
      </c>
      <c r="H16" s="78">
        <f t="shared" si="1"/>
        <v>-111.41639033633348</v>
      </c>
    </row>
    <row r="17" spans="1:8" ht="25.5" customHeight="1">
      <c r="A17" s="56" t="s">
        <v>102</v>
      </c>
      <c r="B17" s="81">
        <f>'1. Фін результат'!B44</f>
        <v>1070</v>
      </c>
      <c r="C17" s="77">
        <f>'1. Фін результат'!C44</f>
        <v>0</v>
      </c>
      <c r="D17" s="77">
        <f>'1. Фін результат'!D44</f>
        <v>0</v>
      </c>
      <c r="E17" s="77">
        <f>'1. Фін результат'!E44</f>
        <v>0</v>
      </c>
      <c r="F17" s="77">
        <f>'1. Фін результат'!F44</f>
        <v>0</v>
      </c>
      <c r="G17" s="77">
        <f t="shared" si="0"/>
        <v>0</v>
      </c>
      <c r="H17" s="78" t="e">
        <f t="shared" si="1"/>
        <v>#DIV/0!</v>
      </c>
    </row>
    <row r="18" spans="1:8" ht="26.25" customHeight="1">
      <c r="A18" s="56" t="s">
        <v>106</v>
      </c>
      <c r="B18" s="81">
        <f>'1. Фін результат'!B75</f>
        <v>1300</v>
      </c>
      <c r="C18" s="77">
        <f>'1. Фін результат'!C75</f>
        <v>-2423</v>
      </c>
      <c r="D18" s="77">
        <f>'1. Фін результат'!D75</f>
        <v>-926</v>
      </c>
      <c r="E18" s="77">
        <f>'1. Фін результат'!E75</f>
        <v>-5</v>
      </c>
      <c r="F18" s="77">
        <f>'1. Фін результат'!F75</f>
        <v>-1</v>
      </c>
      <c r="G18" s="77">
        <f t="shared" si="0"/>
        <v>4</v>
      </c>
      <c r="H18" s="78">
        <f t="shared" si="1"/>
        <v>-20</v>
      </c>
    </row>
    <row r="19" spans="1:8" ht="47.25" customHeight="1">
      <c r="A19" s="9" t="s">
        <v>2</v>
      </c>
      <c r="B19" s="81">
        <f>'1. Фін результат'!B58</f>
        <v>1100</v>
      </c>
      <c r="C19" s="192">
        <f>'1. Фін результат'!C58</f>
        <v>2545</v>
      </c>
      <c r="D19" s="192">
        <f>'1. Фін результат'!D58</f>
        <v>1294</v>
      </c>
      <c r="E19" s="192">
        <f>'1. Фін результат'!E58</f>
        <v>28</v>
      </c>
      <c r="F19" s="192">
        <f>'1. Фін результат'!F58</f>
        <v>-84</v>
      </c>
      <c r="G19" s="192">
        <f t="shared" si="0"/>
        <v>-112</v>
      </c>
      <c r="H19" s="78">
        <f t="shared" si="1"/>
        <v>300</v>
      </c>
    </row>
    <row r="20" spans="1:8" ht="43.5" customHeight="1">
      <c r="A20" s="59" t="s">
        <v>107</v>
      </c>
      <c r="B20" s="81">
        <f>'1. Фін результат'!B76</f>
        <v>1310</v>
      </c>
      <c r="C20" s="77">
        <f>'1. Фін результат'!C76</f>
        <v>0</v>
      </c>
      <c r="D20" s="77">
        <f>'1. Фін результат'!D76</f>
        <v>0</v>
      </c>
      <c r="E20" s="77">
        <f>'1. Фін результат'!E76</f>
        <v>0</v>
      </c>
      <c r="F20" s="77">
        <f>'1. Фін результат'!F76</f>
        <v>0</v>
      </c>
      <c r="G20" s="77">
        <f t="shared" si="0"/>
        <v>0</v>
      </c>
      <c r="H20" s="78" t="e">
        <f t="shared" si="1"/>
        <v>#DIV/0!</v>
      </c>
    </row>
    <row r="21" spans="1:8" ht="30.75" customHeight="1">
      <c r="A21" s="56" t="s">
        <v>165</v>
      </c>
      <c r="B21" s="81">
        <f>'1. Фін результат'!B77</f>
        <v>1320</v>
      </c>
      <c r="C21" s="77">
        <f>'1. Фін результат'!C77</f>
        <v>0</v>
      </c>
      <c r="D21" s="77">
        <f>'1. Фін результат'!D77</f>
        <v>0</v>
      </c>
      <c r="E21" s="77">
        <f>'1. Фін результат'!E77</f>
        <v>0</v>
      </c>
      <c r="F21" s="77">
        <f>'1. Фін результат'!F77</f>
        <v>0</v>
      </c>
      <c r="G21" s="77">
        <f t="shared" si="0"/>
        <v>0</v>
      </c>
      <c r="H21" s="78" t="e">
        <f t="shared" si="1"/>
        <v>#DIV/0!</v>
      </c>
    </row>
    <row r="22" spans="1:8" ht="29.25" customHeight="1">
      <c r="A22" s="58" t="s">
        <v>80</v>
      </c>
      <c r="B22" s="81">
        <f>'1. Фін результат'!B67</f>
        <v>1170</v>
      </c>
      <c r="C22" s="192">
        <f>'1. Фін результат'!C67</f>
        <v>2545</v>
      </c>
      <c r="D22" s="192">
        <f>'1. Фін результат'!D67</f>
        <v>1294</v>
      </c>
      <c r="E22" s="192">
        <f>'1. Фін результат'!E67</f>
        <v>28</v>
      </c>
      <c r="F22" s="192">
        <f>'1. Фін результат'!F67</f>
        <v>-84</v>
      </c>
      <c r="G22" s="192">
        <f t="shared" si="0"/>
        <v>-112</v>
      </c>
      <c r="H22" s="78">
        <f t="shared" si="1"/>
        <v>300</v>
      </c>
    </row>
    <row r="23" spans="1:8" ht="31.5" customHeight="1">
      <c r="A23" s="7" t="s">
        <v>103</v>
      </c>
      <c r="B23" s="81">
        <f>'1. Фін результат'!B68</f>
        <v>1180</v>
      </c>
      <c r="C23" s="77">
        <f>'1. Фін результат'!C68</f>
        <v>-931</v>
      </c>
      <c r="D23" s="77">
        <f>'1. Фін результат'!D68</f>
        <v>-425</v>
      </c>
      <c r="E23" s="77">
        <f>'1. Фін результат'!E68</f>
        <v>-5</v>
      </c>
      <c r="F23" s="77">
        <f>'1. Фін результат'!F68</f>
        <v>-12</v>
      </c>
      <c r="G23" s="77">
        <f t="shared" si="0"/>
        <v>-7</v>
      </c>
      <c r="H23" s="78">
        <f t="shared" si="1"/>
        <v>-240</v>
      </c>
    </row>
    <row r="24" spans="1:8" ht="30.75" customHeight="1">
      <c r="A24" s="9" t="s">
        <v>162</v>
      </c>
      <c r="B24" s="81">
        <f>'1. Фін результат'!B70</f>
        <v>1200</v>
      </c>
      <c r="C24" s="192">
        <f>'1. Фін результат'!C70</f>
        <v>1614</v>
      </c>
      <c r="D24" s="192">
        <f>'1. Фін результат'!D70</f>
        <v>869</v>
      </c>
      <c r="E24" s="192">
        <f>'1. Фін результат'!E70</f>
        <v>23</v>
      </c>
      <c r="F24" s="192">
        <f>'1. Фін результат'!F70</f>
        <v>-96</v>
      </c>
      <c r="G24" s="192">
        <f t="shared" si="0"/>
        <v>-119</v>
      </c>
      <c r="H24" s="78">
        <f t="shared" si="1"/>
        <v>417.39130434782606</v>
      </c>
    </row>
    <row r="25" spans="1:8" ht="30.75" customHeight="1">
      <c r="A25" s="59" t="s">
        <v>163</v>
      </c>
      <c r="B25" s="81">
        <v>5010</v>
      </c>
      <c r="C25" s="77">
        <f>' V. Коефіцієнти'!D8</f>
        <v>2.7147038046220609E-2</v>
      </c>
      <c r="D25" s="77">
        <f>' V. Коефіцієнти'!E8</f>
        <v>1.409936074244735E-2</v>
      </c>
      <c r="E25" s="77">
        <f>' V. Коефіцієнти'!G8</f>
        <v>-6.2374114742381912E-3</v>
      </c>
      <c r="F25" s="77">
        <f>' V. Коефіцієнти'!H8</f>
        <v>-7.8862751920674261E-3</v>
      </c>
      <c r="G25" s="77">
        <f t="shared" si="0"/>
        <v>-1.6488637178292348E-3</v>
      </c>
      <c r="H25" s="78">
        <f t="shared" si="1"/>
        <v>-126.43506404282266</v>
      </c>
    </row>
    <row r="26" spans="1:8" ht="0.75" hidden="1" customHeight="1">
      <c r="A26" s="68"/>
      <c r="B26" s="69"/>
      <c r="C26" s="70"/>
      <c r="D26" s="70"/>
      <c r="E26" s="70"/>
      <c r="F26" s="545" t="s">
        <v>171</v>
      </c>
      <c r="G26" s="545"/>
      <c r="H26" s="546"/>
    </row>
    <row r="27" spans="1:8" ht="30" customHeight="1">
      <c r="A27" s="540" t="s">
        <v>116</v>
      </c>
      <c r="B27" s="541"/>
      <c r="C27" s="541"/>
      <c r="D27" s="541"/>
      <c r="E27" s="541"/>
      <c r="F27" s="541"/>
      <c r="G27" s="541"/>
      <c r="H27" s="542"/>
    </row>
    <row r="28" spans="1:8" ht="39.75" customHeight="1">
      <c r="A28" s="59" t="s">
        <v>190</v>
      </c>
      <c r="B28" s="81">
        <f>'ІІ. Розр. з бюджетом'!B16</f>
        <v>2100</v>
      </c>
      <c r="C28" s="77">
        <f>'ІІ. Розр. з бюджетом'!C16</f>
        <v>322</v>
      </c>
      <c r="D28" s="77">
        <f>'ІІ. Розр. з бюджетом'!D16</f>
        <v>130</v>
      </c>
      <c r="E28" s="77">
        <f>'ІІ. Розр. з бюджетом'!E16</f>
        <v>15</v>
      </c>
      <c r="F28" s="77">
        <f>'ІІ. Розр. з бюджетом'!F16</f>
        <v>-14</v>
      </c>
      <c r="G28" s="77">
        <f t="shared" ref="G28:G33" si="2">F28-E28</f>
        <v>-29</v>
      </c>
      <c r="H28" s="78">
        <f t="shared" ref="H28:H33" si="3">F28/E28*100</f>
        <v>-93.333333333333329</v>
      </c>
    </row>
    <row r="29" spans="1:8" ht="31.5" customHeight="1">
      <c r="A29" s="35" t="s">
        <v>115</v>
      </c>
      <c r="B29" s="81">
        <f>'ІІ. Розр. з бюджетом'!B17</f>
        <v>2110</v>
      </c>
      <c r="C29" s="77">
        <f>'ІІ. Розр. з бюджетом'!C17</f>
        <v>931</v>
      </c>
      <c r="D29" s="77">
        <f>'ІІ. Розр. з бюджетом'!D17</f>
        <v>425</v>
      </c>
      <c r="E29" s="77">
        <f>'ІІ. Розр. з бюджетом'!E17</f>
        <v>5</v>
      </c>
      <c r="F29" s="77">
        <f>'ІІ. Розр. з бюджетом'!F17</f>
        <v>12</v>
      </c>
      <c r="G29" s="77">
        <f t="shared" si="2"/>
        <v>7</v>
      </c>
      <c r="H29" s="78">
        <f t="shared" si="3"/>
        <v>240</v>
      </c>
    </row>
    <row r="30" spans="1:8" ht="46.5" customHeight="1">
      <c r="A30" s="35" t="s">
        <v>274</v>
      </c>
      <c r="B30" s="81" t="s">
        <v>229</v>
      </c>
      <c r="C30" s="77">
        <f>SUM('ІІ. Розр. з бюджетом'!C18,'ІІ. Розр. з бюджетом'!C19)</f>
        <v>11171</v>
      </c>
      <c r="D30" s="77">
        <f>SUM('ІІ. Розр. з бюджетом'!D18,'ІІ. Розр. з бюджетом'!D19)</f>
        <v>12189</v>
      </c>
      <c r="E30" s="77">
        <f>SUM('ІІ. Розр. з бюджетом'!E18,'ІІ. Розр. з бюджетом'!E19)</f>
        <v>1580</v>
      </c>
      <c r="F30" s="77">
        <f>SUM('ІІ. Розр. з бюджетом'!F18,'ІІ. Розр. з бюджетом'!F19)</f>
        <v>3197</v>
      </c>
      <c r="G30" s="77">
        <f t="shared" si="2"/>
        <v>1617</v>
      </c>
      <c r="H30" s="78">
        <f t="shared" si="3"/>
        <v>202.34177215189874</v>
      </c>
    </row>
    <row r="31" spans="1:8" ht="53.25" customHeight="1">
      <c r="A31" s="59" t="s">
        <v>260</v>
      </c>
      <c r="B31" s="81">
        <f>'ІІ. Розр. з бюджетом'!B20</f>
        <v>2140</v>
      </c>
      <c r="C31" s="77">
        <f>'ІІ. Розр. з бюджетом'!C20</f>
        <v>6337</v>
      </c>
      <c r="D31" s="77">
        <f>'ІІ. Розр. з бюджетом'!D20</f>
        <v>6938</v>
      </c>
      <c r="E31" s="77">
        <f>'ІІ. Розр. з бюджетом'!E20</f>
        <v>1634</v>
      </c>
      <c r="F31" s="77">
        <f>'ІІ. Розр. з бюджетом'!F20</f>
        <v>1687</v>
      </c>
      <c r="G31" s="77">
        <f t="shared" si="2"/>
        <v>53</v>
      </c>
      <c r="H31" s="78">
        <f t="shared" si="3"/>
        <v>103.24357405140758</v>
      </c>
    </row>
    <row r="32" spans="1:8" ht="39" customHeight="1">
      <c r="A32" s="59" t="s">
        <v>72</v>
      </c>
      <c r="B32" s="81">
        <f>'ІІ. Розр. з бюджетом'!B30</f>
        <v>2150</v>
      </c>
      <c r="C32" s="77">
        <f>'ІІ. Розр. з бюджетом'!C30</f>
        <v>7015</v>
      </c>
      <c r="D32" s="77">
        <f>'ІІ. Розр. з бюджетом'!D30</f>
        <v>7666</v>
      </c>
      <c r="E32" s="77">
        <f>'ІІ. Розр. з бюджетом'!E30</f>
        <v>1846</v>
      </c>
      <c r="F32" s="77">
        <f>'ІІ. Розр. з бюджетом'!F30</f>
        <v>1863</v>
      </c>
      <c r="G32" s="77">
        <f t="shared" si="2"/>
        <v>17</v>
      </c>
      <c r="H32" s="78">
        <f t="shared" si="3"/>
        <v>100.92091007583966</v>
      </c>
    </row>
    <row r="33" spans="1:8" ht="30" customHeight="1">
      <c r="A33" s="58" t="s">
        <v>191</v>
      </c>
      <c r="B33" s="81">
        <f>'ІІ. Розр. з бюджетом'!B31</f>
        <v>2200</v>
      </c>
      <c r="C33" s="192">
        <f>'ІІ. Розр. з бюджетом'!C31</f>
        <v>25776</v>
      </c>
      <c r="D33" s="192">
        <f>'ІІ. Розр. з бюджетом'!D31</f>
        <v>27348</v>
      </c>
      <c r="E33" s="192">
        <f>'ІІ. Розр. з бюджетом'!E31</f>
        <v>5080</v>
      </c>
      <c r="F33" s="192">
        <f>'ІІ. Розр. з бюджетом'!F31</f>
        <v>6745</v>
      </c>
      <c r="G33" s="192">
        <f t="shared" si="2"/>
        <v>1665</v>
      </c>
      <c r="H33" s="78">
        <f t="shared" si="3"/>
        <v>132.7755905511811</v>
      </c>
    </row>
    <row r="34" spans="1:8" ht="33" customHeight="1">
      <c r="A34" s="540" t="s">
        <v>114</v>
      </c>
      <c r="B34" s="541"/>
      <c r="C34" s="541"/>
      <c r="D34" s="541"/>
      <c r="E34" s="541"/>
      <c r="F34" s="541"/>
      <c r="G34" s="541"/>
      <c r="H34" s="542"/>
    </row>
    <row r="35" spans="1:8" ht="33.75" customHeight="1">
      <c r="A35" s="7" t="s">
        <v>108</v>
      </c>
      <c r="B35" s="83">
        <v>3600</v>
      </c>
      <c r="C35" s="77">
        <f>'ІІІ. Рух грош. коштів'!C70</f>
        <v>2112</v>
      </c>
      <c r="D35" s="77">
        <f>'ІІІ. Рух грош. коштів'!D70</f>
        <v>2062</v>
      </c>
      <c r="E35" s="77">
        <f>'ІІІ. Рух грош. коштів'!E70</f>
        <v>2190.4</v>
      </c>
      <c r="F35" s="77">
        <f>'ІІІ. Рух грош. коштів'!F70</f>
        <v>2362</v>
      </c>
      <c r="G35" s="77">
        <f>'[36]ІІІ. Рух грош. коштів'!F60</f>
        <v>0</v>
      </c>
      <c r="H35" s="78">
        <f>F35/E35*100</f>
        <v>107.83418553688824</v>
      </c>
    </row>
    <row r="36" spans="1:8" ht="27.75" customHeight="1">
      <c r="A36" s="7" t="s">
        <v>376</v>
      </c>
      <c r="B36" s="83">
        <v>3620</v>
      </c>
      <c r="C36" s="77">
        <f>'ІІІ. Рух грош. коштів'!C72</f>
        <v>2062</v>
      </c>
      <c r="D36" s="77">
        <f>'ІІІ. Рух грош. коштів'!D72</f>
        <v>1954</v>
      </c>
      <c r="E36" s="77">
        <f>'ІІІ. Рух грош. коштів'!E72</f>
        <v>2093.1999999999998</v>
      </c>
      <c r="F36" s="77">
        <f>'ІІІ. Рух грош. коштів'!F72</f>
        <v>1954</v>
      </c>
      <c r="G36" s="77">
        <f>'[36]ІІІ. Рух грош. коштів'!F62</f>
        <v>0</v>
      </c>
      <c r="H36" s="78">
        <f>F36/E36*100</f>
        <v>93.349894897764202</v>
      </c>
    </row>
    <row r="37" spans="1:8" ht="30.75" customHeight="1">
      <c r="A37" s="9" t="s">
        <v>28</v>
      </c>
      <c r="B37" s="83">
        <v>3630</v>
      </c>
      <c r="C37" s="192">
        <f>'ІІІ. Рух грош. коштів'!C73</f>
        <v>-50</v>
      </c>
      <c r="D37" s="192">
        <f>'ІІІ. Рух грош. коштів'!D73</f>
        <v>-108</v>
      </c>
      <c r="E37" s="192">
        <f>'ІІІ. Рух грош. коштів'!E73</f>
        <v>-97.2</v>
      </c>
      <c r="F37" s="192">
        <f>'ІІІ. Рух грош. коштів'!F73</f>
        <v>-408</v>
      </c>
      <c r="G37" s="192">
        <f>'[36]ІІІ. Рух грош. коштів'!F63</f>
        <v>0</v>
      </c>
      <c r="H37" s="78">
        <f>F37/E37*100</f>
        <v>419.75308641975306</v>
      </c>
    </row>
    <row r="38" spans="1:8" ht="33" customHeight="1">
      <c r="A38" s="537" t="s">
        <v>153</v>
      </c>
      <c r="B38" s="538"/>
      <c r="C38" s="538"/>
      <c r="D38" s="538"/>
      <c r="E38" s="538"/>
      <c r="F38" s="538"/>
      <c r="G38" s="538"/>
      <c r="H38" s="538"/>
    </row>
    <row r="39" spans="1:8" ht="27.75" customHeight="1">
      <c r="A39" s="59" t="s">
        <v>152</v>
      </c>
      <c r="B39" s="83">
        <f>'IV. Кап. інвестиції'!B8</f>
        <v>4000</v>
      </c>
      <c r="C39" s="77">
        <f>'IV. Кап. інвестиції'!C8</f>
        <v>238</v>
      </c>
      <c r="D39" s="77">
        <f>'IV. Кап. інвестиції'!D8</f>
        <v>673</v>
      </c>
      <c r="E39" s="77">
        <f>'IV. Кап. інвестиції'!E8</f>
        <v>100</v>
      </c>
      <c r="F39" s="77">
        <f>'IV. Кап. інвестиції'!F8</f>
        <v>421</v>
      </c>
      <c r="G39" s="77">
        <f>F39-E39</f>
        <v>321</v>
      </c>
      <c r="H39" s="78">
        <f>F39/E39*100</f>
        <v>421</v>
      </c>
    </row>
    <row r="40" spans="1:8" ht="27" customHeight="1">
      <c r="A40" s="539" t="s">
        <v>156</v>
      </c>
      <c r="B40" s="539"/>
      <c r="C40" s="539"/>
      <c r="D40" s="539"/>
      <c r="E40" s="539"/>
      <c r="F40" s="539"/>
      <c r="G40" s="539"/>
      <c r="H40" s="539"/>
    </row>
    <row r="41" spans="1:8" ht="26.25" customHeight="1">
      <c r="A41" s="59" t="s">
        <v>126</v>
      </c>
      <c r="B41" s="83">
        <v>5000</v>
      </c>
      <c r="C41" s="274">
        <f>' V. Коефіцієнти'!D7</f>
        <v>6.1850929296800153E-2</v>
      </c>
      <c r="D41" s="274">
        <f>' V. Коефіцієнти'!E7</f>
        <v>2.9837934349677242E-2</v>
      </c>
      <c r="E41" s="274">
        <f>' V. Коефіцієнти'!F7</f>
        <v>9.2410301739724381E-4</v>
      </c>
      <c r="F41" s="274">
        <f>' V. Коефіцієнти'!G7</f>
        <v>-3.296250515039143E-3</v>
      </c>
      <c r="G41" s="77">
        <f>F41-E41</f>
        <v>-4.2203535324363871E-3</v>
      </c>
      <c r="H41" s="78">
        <f>F41/E41*100</f>
        <v>-356.69730029917054</v>
      </c>
    </row>
    <row r="42" spans="1:8" ht="25.5" customHeight="1">
      <c r="A42" s="59" t="s">
        <v>164</v>
      </c>
      <c r="B42" s="83">
        <v>5100</v>
      </c>
      <c r="C42" s="274">
        <f>' V. Коефіцієнти'!D10</f>
        <v>3.6415866239772323</v>
      </c>
      <c r="D42" s="274" t="e">
        <f>' V. Коефіцієнти'!E10</f>
        <v>#VALUE!</v>
      </c>
      <c r="E42" s="274">
        <f>' V. Коефіцієнти'!F10</f>
        <v>4.6031067086897792</v>
      </c>
      <c r="F42" s="274" t="e">
        <f>' V. Коефіцієнти'!G10</f>
        <v>#VALUE!</v>
      </c>
      <c r="G42" s="77" t="e">
        <f>F42-E42</f>
        <v>#VALUE!</v>
      </c>
      <c r="H42" s="78" t="e">
        <f>F42/E42*100</f>
        <v>#VALUE!</v>
      </c>
    </row>
    <row r="43" spans="1:8" ht="26.25" customHeight="1">
      <c r="A43" s="193" t="s">
        <v>375</v>
      </c>
      <c r="B43" s="144">
        <v>5120</v>
      </c>
      <c r="C43" s="274">
        <f>' V. Коефіцієнти'!D12</f>
        <v>0.02</v>
      </c>
      <c r="D43" s="274">
        <f>' V. Коефіцієнти'!E12</f>
        <v>0.03</v>
      </c>
      <c r="E43" s="274">
        <f>' V. Коефіцієнти'!F12</f>
        <v>0</v>
      </c>
      <c r="F43" s="274">
        <f>' V. Коефіцієнти'!G12</f>
        <v>0.03</v>
      </c>
      <c r="G43" s="77">
        <f>F43-E43</f>
        <v>0.03</v>
      </c>
      <c r="H43" s="78" t="e">
        <f>F43/E43*100</f>
        <v>#DIV/0!</v>
      </c>
    </row>
    <row r="44" spans="1:8" ht="31.5" customHeight="1">
      <c r="A44" s="540" t="s">
        <v>155</v>
      </c>
      <c r="B44" s="541"/>
      <c r="C44" s="541"/>
      <c r="D44" s="541"/>
      <c r="E44" s="541"/>
      <c r="F44" s="541"/>
      <c r="G44" s="541"/>
      <c r="H44" s="542"/>
    </row>
    <row r="45" spans="1:8" ht="31.5" customHeight="1">
      <c r="A45" s="59" t="s">
        <v>109</v>
      </c>
      <c r="B45" s="83">
        <v>6000</v>
      </c>
      <c r="C45" s="74">
        <v>12533</v>
      </c>
      <c r="D45" s="74">
        <f>F45</f>
        <v>14850</v>
      </c>
      <c r="E45" s="74">
        <v>11831</v>
      </c>
      <c r="F45" s="74">
        <v>14850</v>
      </c>
      <c r="G45" s="77">
        <f t="shared" ref="G45:G54" si="4">F45-E45</f>
        <v>3019</v>
      </c>
      <c r="H45" s="78">
        <f>F45/E45*100</f>
        <v>125.51770771701463</v>
      </c>
    </row>
    <row r="46" spans="1:8" ht="26.25" customHeight="1">
      <c r="A46" s="59" t="s">
        <v>110</v>
      </c>
      <c r="B46" s="83">
        <v>6010</v>
      </c>
      <c r="C46" s="74">
        <v>13562</v>
      </c>
      <c r="D46" s="74">
        <f t="shared" ref="D46:D51" si="5">F46</f>
        <v>14274</v>
      </c>
      <c r="E46" s="74">
        <v>13058</v>
      </c>
      <c r="F46" s="74">
        <v>14274</v>
      </c>
      <c r="G46" s="77">
        <f t="shared" si="4"/>
        <v>1216</v>
      </c>
      <c r="H46" s="78">
        <f t="shared" ref="H46:H54" si="6">F46/E46*100</f>
        <v>109.31229897380916</v>
      </c>
    </row>
    <row r="47" spans="1:8" ht="20.25" customHeight="1">
      <c r="A47" s="84" t="s">
        <v>194</v>
      </c>
      <c r="B47" s="83">
        <v>6020</v>
      </c>
      <c r="C47" s="96">
        <v>2062</v>
      </c>
      <c r="D47" s="74">
        <f t="shared" si="5"/>
        <v>1954</v>
      </c>
      <c r="E47" s="96">
        <v>2093</v>
      </c>
      <c r="F47" s="96">
        <v>1954</v>
      </c>
      <c r="G47" s="97">
        <f t="shared" si="4"/>
        <v>-139</v>
      </c>
      <c r="H47" s="78">
        <f t="shared" si="6"/>
        <v>93.358815097945538</v>
      </c>
    </row>
    <row r="48" spans="1:8" ht="27.75" customHeight="1">
      <c r="A48" s="58" t="s">
        <v>192</v>
      </c>
      <c r="B48" s="83">
        <v>6030</v>
      </c>
      <c r="C48" s="194">
        <f>C45+C46</f>
        <v>26095</v>
      </c>
      <c r="D48" s="74">
        <f t="shared" si="5"/>
        <v>29124</v>
      </c>
      <c r="E48" s="194">
        <f t="shared" ref="E48" si="7">E45+E46</f>
        <v>24889</v>
      </c>
      <c r="F48" s="194">
        <f t="shared" ref="F48" si="8">F45+F46</f>
        <v>29124</v>
      </c>
      <c r="G48" s="192">
        <f t="shared" si="4"/>
        <v>4235</v>
      </c>
      <c r="H48" s="78">
        <f t="shared" si="6"/>
        <v>117.01554903772751</v>
      </c>
    </row>
    <row r="49" spans="1:8" ht="24.75" customHeight="1">
      <c r="A49" s="59" t="s">
        <v>124</v>
      </c>
      <c r="B49" s="83">
        <v>6040</v>
      </c>
      <c r="C49" s="74">
        <v>1501</v>
      </c>
      <c r="D49" s="74" t="str">
        <f t="shared" si="5"/>
        <v>-</v>
      </c>
      <c r="E49" s="74">
        <v>889</v>
      </c>
      <c r="F49" s="74" t="s">
        <v>491</v>
      </c>
      <c r="G49" s="77" t="e">
        <f t="shared" si="4"/>
        <v>#VALUE!</v>
      </c>
      <c r="H49" s="78" t="e">
        <f t="shared" si="6"/>
        <v>#VALUE!</v>
      </c>
    </row>
    <row r="50" spans="1:8" ht="28.5" customHeight="1">
      <c r="A50" s="59" t="s">
        <v>125</v>
      </c>
      <c r="B50" s="83">
        <v>6050</v>
      </c>
      <c r="C50" s="74">
        <v>4121</v>
      </c>
      <c r="D50" s="74">
        <f t="shared" si="5"/>
        <v>5365</v>
      </c>
      <c r="E50" s="74">
        <v>3553</v>
      </c>
      <c r="F50" s="74">
        <v>5365</v>
      </c>
      <c r="G50" s="77">
        <f t="shared" si="4"/>
        <v>1812</v>
      </c>
      <c r="H50" s="78">
        <f t="shared" si="6"/>
        <v>150.99915564311851</v>
      </c>
    </row>
    <row r="51" spans="1:8" ht="29.25" customHeight="1">
      <c r="A51" s="58" t="s">
        <v>193</v>
      </c>
      <c r="B51" s="83">
        <v>6060</v>
      </c>
      <c r="C51" s="192">
        <f>SUM(C49:C50)</f>
        <v>5622</v>
      </c>
      <c r="D51" s="74">
        <f t="shared" si="5"/>
        <v>5365</v>
      </c>
      <c r="E51" s="192">
        <v>4442</v>
      </c>
      <c r="F51" s="192">
        <f>SUM(F49:F50)</f>
        <v>5365</v>
      </c>
      <c r="G51" s="192">
        <f t="shared" si="4"/>
        <v>923</v>
      </c>
      <c r="H51" s="78">
        <f t="shared" si="6"/>
        <v>120.77892841062585</v>
      </c>
    </row>
    <row r="52" spans="1:8" ht="27" customHeight="1">
      <c r="A52" s="59" t="s">
        <v>195</v>
      </c>
      <c r="B52" s="83">
        <v>6070</v>
      </c>
      <c r="C52" s="74"/>
      <c r="D52" s="74"/>
      <c r="E52" s="74"/>
      <c r="F52" s="74"/>
      <c r="G52" s="77">
        <f t="shared" si="4"/>
        <v>0</v>
      </c>
      <c r="H52" s="78" t="e">
        <f t="shared" si="6"/>
        <v>#DIV/0!</v>
      </c>
    </row>
    <row r="53" spans="1:8" ht="24.75" customHeight="1">
      <c r="A53" s="59" t="s">
        <v>196</v>
      </c>
      <c r="B53" s="83">
        <v>6080</v>
      </c>
      <c r="C53" s="74"/>
      <c r="D53" s="74"/>
      <c r="E53" s="74"/>
      <c r="F53" s="74"/>
      <c r="G53" s="77">
        <f t="shared" si="4"/>
        <v>0</v>
      </c>
      <c r="H53" s="78" t="e">
        <f t="shared" si="6"/>
        <v>#DIV/0!</v>
      </c>
    </row>
    <row r="54" spans="1:8" ht="32.25" customHeight="1">
      <c r="A54" s="58" t="s">
        <v>111</v>
      </c>
      <c r="B54" s="144">
        <v>6090</v>
      </c>
      <c r="C54" s="194">
        <v>20473</v>
      </c>
      <c r="D54" s="194">
        <f>F54</f>
        <v>23759</v>
      </c>
      <c r="E54" s="194">
        <v>20447</v>
      </c>
      <c r="F54" s="194">
        <v>23759</v>
      </c>
      <c r="G54" s="192">
        <f t="shared" si="4"/>
        <v>3312</v>
      </c>
      <c r="H54" s="78">
        <f t="shared" si="6"/>
        <v>116.19797525309336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85" t="s">
        <v>495</v>
      </c>
      <c r="B56" s="536" t="s">
        <v>275</v>
      </c>
      <c r="C56" s="536"/>
      <c r="D56" s="143"/>
      <c r="E56" s="87"/>
      <c r="F56" s="543" t="s">
        <v>565</v>
      </c>
      <c r="G56" s="543"/>
      <c r="H56" s="543"/>
    </row>
    <row r="57" spans="1:8" ht="15">
      <c r="A57" s="88" t="s">
        <v>67</v>
      </c>
      <c r="B57" s="89"/>
      <c r="C57" s="88" t="s">
        <v>68</v>
      </c>
      <c r="D57" s="88"/>
      <c r="E57" s="89"/>
      <c r="F57" s="535" t="s">
        <v>183</v>
      </c>
      <c r="G57" s="535"/>
      <c r="H57" s="535"/>
    </row>
    <row r="58" spans="1:8" ht="15">
      <c r="A58" s="355" t="s">
        <v>576</v>
      </c>
    </row>
  </sheetData>
  <mergeCells count="20"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topLeftCell="A10" workbookViewId="0">
      <selection activeCell="G14" sqref="G14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"/>
      <c r="B1" s="26"/>
      <c r="C1" s="26"/>
      <c r="D1" s="26"/>
      <c r="E1" s="26"/>
      <c r="F1" s="811" t="s">
        <v>366</v>
      </c>
      <c r="G1" s="811"/>
      <c r="H1" s="811"/>
    </row>
    <row r="2" spans="1:8" ht="48" customHeight="1">
      <c r="A2" s="812" t="s">
        <v>954</v>
      </c>
      <c r="B2" s="812"/>
      <c r="C2" s="812"/>
      <c r="D2" s="812"/>
      <c r="E2" s="812"/>
      <c r="F2" s="812"/>
      <c r="G2" s="812"/>
      <c r="H2" s="812"/>
    </row>
    <row r="3" spans="1:8" ht="23.25" customHeight="1">
      <c r="A3" s="26"/>
      <c r="B3" s="26"/>
      <c r="C3" s="26"/>
      <c r="D3" s="26"/>
      <c r="E3" s="26"/>
      <c r="F3" s="26"/>
      <c r="G3" s="26"/>
      <c r="H3" s="26" t="s">
        <v>300</v>
      </c>
    </row>
    <row r="4" spans="1:8" ht="15.75">
      <c r="A4" s="813" t="s">
        <v>301</v>
      </c>
      <c r="B4" s="815" t="s">
        <v>302</v>
      </c>
      <c r="C4" s="815"/>
      <c r="D4" s="815"/>
      <c r="E4" s="815"/>
      <c r="F4" s="815"/>
      <c r="G4" s="815"/>
      <c r="H4" s="815"/>
    </row>
    <row r="5" spans="1:8" ht="44.25" customHeight="1">
      <c r="A5" s="814"/>
      <c r="B5" s="306">
        <v>2013</v>
      </c>
      <c r="C5" s="350">
        <v>2019</v>
      </c>
      <c r="D5" s="350">
        <v>2020</v>
      </c>
      <c r="E5" s="350">
        <v>2021</v>
      </c>
      <c r="F5" s="350">
        <v>2022</v>
      </c>
      <c r="G5" s="350">
        <v>2023</v>
      </c>
      <c r="H5" s="306" t="s">
        <v>307</v>
      </c>
    </row>
    <row r="6" spans="1:8" ht="24" customHeight="1">
      <c r="A6" s="344" t="s">
        <v>303</v>
      </c>
      <c r="B6" s="307">
        <v>58496</v>
      </c>
      <c r="C6" s="351">
        <v>48410</v>
      </c>
      <c r="D6" s="351">
        <f>49693+564</f>
        <v>50257</v>
      </c>
      <c r="E6" s="351">
        <v>54578</v>
      </c>
      <c r="F6" s="351">
        <v>59766</v>
      </c>
      <c r="G6" s="351">
        <f>61634+367+760</f>
        <v>62761</v>
      </c>
      <c r="H6" s="352">
        <v>56076</v>
      </c>
    </row>
    <row r="7" spans="1:8" ht="27" customHeight="1">
      <c r="A7" s="344" t="s">
        <v>205</v>
      </c>
      <c r="B7" s="307">
        <v>58427.8</v>
      </c>
      <c r="C7" s="351">
        <v>47873</v>
      </c>
      <c r="D7" s="351">
        <f>D6-D8</f>
        <v>49976</v>
      </c>
      <c r="E7" s="351">
        <v>54479</v>
      </c>
      <c r="F7" s="351">
        <f>F6-F8</f>
        <v>58152</v>
      </c>
      <c r="G7" s="351">
        <f>61467+425</f>
        <v>61892</v>
      </c>
      <c r="H7" s="352">
        <v>55984</v>
      </c>
    </row>
    <row r="8" spans="1:8" ht="29.25" customHeight="1">
      <c r="A8" s="344" t="s">
        <v>304</v>
      </c>
      <c r="B8" s="307">
        <f t="shared" ref="B8" si="0">B6-B7</f>
        <v>68.19999999999709</v>
      </c>
      <c r="C8" s="351">
        <v>537</v>
      </c>
      <c r="D8" s="351">
        <v>281</v>
      </c>
      <c r="E8" s="351">
        <v>99</v>
      </c>
      <c r="F8" s="351">
        <v>1614</v>
      </c>
      <c r="G8" s="351">
        <f>G6-G7</f>
        <v>869</v>
      </c>
      <c r="H8" s="352">
        <f>H6-H7</f>
        <v>92</v>
      </c>
    </row>
    <row r="9" spans="1:8" ht="32.25" customHeight="1">
      <c r="A9" s="344" t="s">
        <v>305</v>
      </c>
      <c r="B9" s="307"/>
      <c r="C9" s="351"/>
      <c r="D9" s="351"/>
      <c r="E9" s="351"/>
      <c r="F9" s="351"/>
      <c r="G9" s="351"/>
      <c r="H9" s="352"/>
    </row>
    <row r="10" spans="1:8" ht="47.25" customHeight="1">
      <c r="A10" s="344" t="s">
        <v>306</v>
      </c>
      <c r="B10" s="307"/>
      <c r="C10" s="351">
        <f>B10+C8-C9</f>
        <v>537</v>
      </c>
      <c r="D10" s="351">
        <v>292</v>
      </c>
      <c r="E10" s="351">
        <v>376</v>
      </c>
      <c r="F10" s="351">
        <v>1740</v>
      </c>
      <c r="G10" s="351">
        <v>2487</v>
      </c>
      <c r="H10" s="352">
        <v>2826</v>
      </c>
    </row>
    <row r="11" spans="1:8" ht="46.5" customHeight="1">
      <c r="A11" s="344" t="s">
        <v>337</v>
      </c>
      <c r="B11" s="307">
        <v>5945.2</v>
      </c>
      <c r="C11" s="351">
        <v>4071</v>
      </c>
      <c r="D11" s="351">
        <v>5716</v>
      </c>
      <c r="E11" s="352">
        <v>7637</v>
      </c>
      <c r="F11" s="351">
        <v>9707</v>
      </c>
      <c r="G11" s="351">
        <v>9164</v>
      </c>
      <c r="H11" s="352"/>
    </row>
    <row r="12" spans="1:8" ht="43.5" customHeight="1">
      <c r="A12" s="344" t="s">
        <v>338</v>
      </c>
      <c r="B12" s="307">
        <v>1242.8</v>
      </c>
      <c r="C12" s="351">
        <v>503</v>
      </c>
      <c r="D12" s="351">
        <v>1108</v>
      </c>
      <c r="E12" s="352">
        <v>639</v>
      </c>
      <c r="F12" s="351">
        <v>967</v>
      </c>
      <c r="G12" s="351">
        <v>1019</v>
      </c>
      <c r="H12" s="352"/>
    </row>
    <row r="13" spans="1:8" ht="41.25" customHeight="1">
      <c r="A13" s="344" t="s">
        <v>339</v>
      </c>
      <c r="B13" s="307">
        <v>88</v>
      </c>
      <c r="C13" s="351">
        <v>237</v>
      </c>
      <c r="D13" s="351">
        <v>236</v>
      </c>
      <c r="E13" s="351">
        <v>234</v>
      </c>
      <c r="F13" s="351">
        <v>230</v>
      </c>
      <c r="G13" s="351">
        <v>227</v>
      </c>
      <c r="H13" s="352">
        <v>265</v>
      </c>
    </row>
    <row r="14" spans="1:8" ht="33.75" customHeight="1">
      <c r="A14" s="345" t="s">
        <v>468</v>
      </c>
      <c r="B14" s="346">
        <v>85</v>
      </c>
      <c r="C14" s="353">
        <v>236</v>
      </c>
      <c r="D14" s="353">
        <v>236</v>
      </c>
      <c r="E14" s="351">
        <v>234</v>
      </c>
      <c r="F14" s="353">
        <v>229</v>
      </c>
      <c r="G14" s="353">
        <v>225</v>
      </c>
      <c r="H14" s="352">
        <v>265</v>
      </c>
    </row>
    <row r="15" spans="1:8" ht="51" customHeight="1">
      <c r="A15" s="344" t="s">
        <v>340</v>
      </c>
      <c r="B15" s="346">
        <v>157</v>
      </c>
      <c r="C15" s="353">
        <v>330</v>
      </c>
      <c r="D15" s="353">
        <v>270</v>
      </c>
      <c r="E15" s="351">
        <v>270</v>
      </c>
      <c r="F15" s="353">
        <v>265</v>
      </c>
      <c r="G15" s="353">
        <v>265</v>
      </c>
      <c r="H15" s="352">
        <v>265</v>
      </c>
    </row>
    <row r="16" spans="1:8" ht="35.25" customHeight="1">
      <c r="A16" s="810" t="s">
        <v>554</v>
      </c>
      <c r="B16" s="810"/>
      <c r="C16" s="810"/>
      <c r="D16" s="810"/>
      <c r="E16" s="810"/>
      <c r="F16" s="810"/>
      <c r="G16" s="810"/>
      <c r="H16" s="810"/>
    </row>
    <row r="17" spans="1:8">
      <c r="A17" s="222"/>
      <c r="B17" s="222"/>
      <c r="C17" s="222"/>
      <c r="D17" s="222"/>
      <c r="E17" s="222"/>
      <c r="F17" s="222"/>
      <c r="G17" s="222"/>
      <c r="H17" s="222"/>
    </row>
    <row r="18" spans="1:8" ht="15.75">
      <c r="A18" s="347" t="s">
        <v>573</v>
      </c>
      <c r="B18" s="222"/>
      <c r="C18" s="222"/>
      <c r="D18" s="222"/>
      <c r="E18" s="222"/>
      <c r="F18" s="222"/>
      <c r="G18" s="222"/>
      <c r="H18" s="222"/>
    </row>
    <row r="19" spans="1:8">
      <c r="A19" s="222"/>
      <c r="B19" s="222"/>
      <c r="C19" s="222"/>
      <c r="D19" s="222"/>
      <c r="E19" s="222"/>
      <c r="F19" s="222"/>
      <c r="G19" s="222"/>
      <c r="H19" s="222"/>
    </row>
    <row r="20" spans="1:8">
      <c r="A20" s="343" t="s">
        <v>574</v>
      </c>
      <c r="B20" s="222"/>
      <c r="C20" s="222"/>
      <c r="D20" s="222"/>
      <c r="E20" s="222"/>
      <c r="F20" s="222"/>
      <c r="G20" s="222"/>
      <c r="H20" s="222"/>
    </row>
    <row r="21" spans="1:8">
      <c r="A21" s="222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EK467"/>
  <sheetViews>
    <sheetView zoomScale="90" zoomScaleNormal="90" workbookViewId="0">
      <selection sqref="A1:O332"/>
    </sheetView>
  </sheetViews>
  <sheetFormatPr defaultRowHeight="12.75"/>
  <cols>
    <col min="1" max="1" width="5.7109375" customWidth="1"/>
    <col min="2" max="2" width="30.42578125" customWidth="1"/>
    <col min="3" max="3" width="35.7109375" customWidth="1"/>
    <col min="4" max="4" width="16.42578125" customWidth="1"/>
    <col min="5" max="5" width="7.28515625" customWidth="1"/>
    <col min="6" max="6" width="7.42578125" customWidth="1"/>
    <col min="7" max="7" width="7.7109375" customWidth="1"/>
    <col min="8" max="8" width="6.42578125" customWidth="1"/>
    <col min="9" max="9" width="7.28515625" customWidth="1"/>
    <col min="10" max="10" width="7.140625" customWidth="1"/>
    <col min="11" max="12" width="7.28515625" customWidth="1"/>
    <col min="13" max="13" width="10.140625" customWidth="1"/>
    <col min="14" max="14" width="7.85546875" customWidth="1"/>
    <col min="15" max="15" width="10.28515625" customWidth="1"/>
  </cols>
  <sheetData>
    <row r="1" spans="1:16" ht="28.5" customHeight="1">
      <c r="A1" s="165"/>
      <c r="B1" s="166"/>
      <c r="C1" s="166"/>
      <c r="D1" s="166"/>
      <c r="E1" s="167"/>
      <c r="F1" s="167"/>
      <c r="G1" s="167"/>
      <c r="H1" s="167"/>
      <c r="I1" s="836" t="s">
        <v>371</v>
      </c>
      <c r="J1" s="836"/>
      <c r="K1" s="836"/>
      <c r="L1" s="836"/>
      <c r="M1" s="836"/>
    </row>
    <row r="2" spans="1:16" ht="20.25" customHeight="1">
      <c r="A2" s="837" t="s">
        <v>494</v>
      </c>
      <c r="B2" s="837"/>
      <c r="C2" s="837"/>
      <c r="D2" s="837"/>
      <c r="E2" s="837"/>
      <c r="F2" s="837"/>
      <c r="G2" s="837"/>
      <c r="H2" s="837"/>
      <c r="I2" s="837"/>
      <c r="J2" s="837"/>
      <c r="K2" s="837"/>
      <c r="L2" s="837"/>
      <c r="M2" s="837"/>
      <c r="N2" s="222"/>
      <c r="O2" s="222"/>
    </row>
    <row r="3" spans="1:16" ht="20.25" customHeight="1">
      <c r="A3" s="300"/>
      <c r="B3" s="838" t="s">
        <v>1129</v>
      </c>
      <c r="C3" s="838"/>
      <c r="D3" s="838"/>
      <c r="E3" s="838"/>
      <c r="F3" s="838"/>
      <c r="G3" s="838"/>
      <c r="H3" s="838"/>
      <c r="I3" s="838"/>
      <c r="J3" s="838"/>
      <c r="K3" s="838"/>
      <c r="L3" s="838"/>
      <c r="M3" s="300"/>
      <c r="N3" s="222"/>
      <c r="O3" s="222"/>
    </row>
    <row r="4" spans="1:16" ht="17.25" customHeight="1">
      <c r="A4" s="300"/>
      <c r="B4" s="821" t="s">
        <v>1130</v>
      </c>
      <c r="C4" s="821"/>
      <c r="D4" s="821"/>
      <c r="E4" s="821"/>
      <c r="F4" s="821"/>
      <c r="G4" s="821"/>
      <c r="H4" s="821"/>
      <c r="I4" s="301"/>
      <c r="J4" s="301"/>
      <c r="K4" s="301"/>
      <c r="L4" s="301"/>
      <c r="M4" s="300"/>
      <c r="N4" s="222"/>
      <c r="O4" s="222"/>
    </row>
    <row r="5" spans="1:16" ht="13.5" customHeight="1">
      <c r="A5" s="300"/>
      <c r="B5" s="821" t="s">
        <v>1131</v>
      </c>
      <c r="C5" s="821"/>
      <c r="D5" s="821"/>
      <c r="E5" s="821"/>
      <c r="F5" s="821"/>
      <c r="G5" s="821"/>
      <c r="H5" s="821"/>
      <c r="I5" s="301"/>
      <c r="J5" s="301"/>
      <c r="K5" s="301"/>
      <c r="L5" s="301"/>
      <c r="M5" s="300"/>
      <c r="N5" s="222"/>
      <c r="O5" s="222"/>
    </row>
    <row r="6" spans="1:16" ht="12" customHeight="1">
      <c r="A6" s="822" t="s">
        <v>317</v>
      </c>
      <c r="B6" s="822"/>
      <c r="C6" s="822"/>
      <c r="D6" s="822"/>
      <c r="E6" s="302"/>
      <c r="F6" s="302"/>
      <c r="G6" s="302"/>
      <c r="H6" s="302"/>
      <c r="I6" s="302"/>
      <c r="J6" s="302"/>
      <c r="K6" s="302"/>
      <c r="L6" s="303"/>
      <c r="M6" s="303"/>
      <c r="N6" s="222"/>
      <c r="O6" s="303" t="s">
        <v>300</v>
      </c>
    </row>
    <row r="7" spans="1:16" ht="15" customHeight="1">
      <c r="A7" s="823" t="s">
        <v>318</v>
      </c>
      <c r="B7" s="824" t="s">
        <v>319</v>
      </c>
      <c r="C7" s="824" t="s">
        <v>320</v>
      </c>
      <c r="D7" s="824" t="s">
        <v>321</v>
      </c>
      <c r="E7" s="824" t="s">
        <v>322</v>
      </c>
      <c r="F7" s="824"/>
      <c r="G7" s="824" t="s">
        <v>323</v>
      </c>
      <c r="H7" s="824"/>
      <c r="I7" s="824" t="s">
        <v>324</v>
      </c>
      <c r="J7" s="824"/>
      <c r="K7" s="824" t="s">
        <v>325</v>
      </c>
      <c r="L7" s="824"/>
      <c r="M7" s="839" t="s">
        <v>326</v>
      </c>
      <c r="N7" s="817" t="s">
        <v>327</v>
      </c>
      <c r="O7" s="818"/>
    </row>
    <row r="8" spans="1:16" ht="28.5" customHeight="1">
      <c r="A8" s="823"/>
      <c r="B8" s="824"/>
      <c r="C8" s="824"/>
      <c r="D8" s="824"/>
      <c r="E8" s="824"/>
      <c r="F8" s="824"/>
      <c r="G8" s="824"/>
      <c r="H8" s="824"/>
      <c r="I8" s="824"/>
      <c r="J8" s="824"/>
      <c r="K8" s="824"/>
      <c r="L8" s="824"/>
      <c r="M8" s="840"/>
      <c r="N8" s="819"/>
      <c r="O8" s="820"/>
    </row>
    <row r="9" spans="1:16" ht="19.5" customHeight="1">
      <c r="A9" s="823"/>
      <c r="B9" s="824"/>
      <c r="C9" s="824"/>
      <c r="D9" s="824"/>
      <c r="E9" s="437" t="s">
        <v>328</v>
      </c>
      <c r="F9" s="437" t="s">
        <v>329</v>
      </c>
      <c r="G9" s="437" t="s">
        <v>328</v>
      </c>
      <c r="H9" s="437" t="s">
        <v>329</v>
      </c>
      <c r="I9" s="437" t="s">
        <v>328</v>
      </c>
      <c r="J9" s="437" t="s">
        <v>329</v>
      </c>
      <c r="K9" s="437" t="s">
        <v>328</v>
      </c>
      <c r="L9" s="437" t="s">
        <v>329</v>
      </c>
      <c r="M9" s="438" t="s">
        <v>330</v>
      </c>
      <c r="N9" s="437" t="s">
        <v>328</v>
      </c>
      <c r="O9" s="437" t="s">
        <v>329</v>
      </c>
    </row>
    <row r="10" spans="1:16" ht="10.5" customHeight="1">
      <c r="A10" s="439">
        <v>1</v>
      </c>
      <c r="B10" s="383">
        <v>2</v>
      </c>
      <c r="C10" s="383">
        <v>3</v>
      </c>
      <c r="D10" s="383">
        <v>4</v>
      </c>
      <c r="E10" s="383">
        <v>5</v>
      </c>
      <c r="F10" s="383">
        <v>6</v>
      </c>
      <c r="G10" s="382">
        <v>7</v>
      </c>
      <c r="H10" s="382">
        <v>8</v>
      </c>
      <c r="I10" s="382">
        <v>9</v>
      </c>
      <c r="J10" s="382">
        <v>10</v>
      </c>
      <c r="K10" s="382">
        <v>11</v>
      </c>
      <c r="L10" s="382">
        <v>12</v>
      </c>
      <c r="M10" s="384">
        <v>13</v>
      </c>
      <c r="N10" s="385">
        <v>14</v>
      </c>
      <c r="O10" s="385">
        <v>15</v>
      </c>
    </row>
    <row r="11" spans="1:16" ht="24" customHeight="1">
      <c r="A11" s="440">
        <v>1</v>
      </c>
      <c r="B11" s="391" t="s">
        <v>580</v>
      </c>
      <c r="C11" s="388" t="s">
        <v>581</v>
      </c>
      <c r="D11" s="324" t="s">
        <v>493</v>
      </c>
      <c r="E11" s="392">
        <v>1</v>
      </c>
      <c r="F11" s="393">
        <v>28.5</v>
      </c>
      <c r="G11" s="394">
        <v>1</v>
      </c>
      <c r="H11" s="324">
        <v>28.5</v>
      </c>
      <c r="I11" s="392"/>
      <c r="J11" s="392"/>
      <c r="K11" s="324"/>
      <c r="L11" s="324"/>
      <c r="M11" s="386" t="s">
        <v>582</v>
      </c>
      <c r="N11" s="395"/>
      <c r="O11" s="395"/>
      <c r="P11" s="305"/>
    </row>
    <row r="12" spans="1:16" ht="24" customHeight="1">
      <c r="A12" s="440">
        <v>2</v>
      </c>
      <c r="B12" s="387" t="s">
        <v>583</v>
      </c>
      <c r="C12" s="388" t="s">
        <v>584</v>
      </c>
      <c r="D12" s="324" t="s">
        <v>493</v>
      </c>
      <c r="E12" s="389">
        <v>1</v>
      </c>
      <c r="F12" s="390">
        <v>19.3</v>
      </c>
      <c r="G12" s="396">
        <v>1</v>
      </c>
      <c r="H12" s="397">
        <v>19.3</v>
      </c>
      <c r="I12" s="398"/>
      <c r="J12" s="397"/>
      <c r="K12" s="389"/>
      <c r="L12" s="397"/>
      <c r="M12" s="386" t="s">
        <v>585</v>
      </c>
      <c r="N12" s="392"/>
      <c r="O12" s="399"/>
      <c r="P12" s="305"/>
    </row>
    <row r="13" spans="1:16" ht="14.1" customHeight="1">
      <c r="A13" s="440">
        <v>3</v>
      </c>
      <c r="B13" s="387" t="s">
        <v>586</v>
      </c>
      <c r="C13" s="388" t="s">
        <v>587</v>
      </c>
      <c r="D13" s="324" t="s">
        <v>493</v>
      </c>
      <c r="E13" s="389">
        <v>1</v>
      </c>
      <c r="F13" s="390">
        <v>4.2</v>
      </c>
      <c r="G13" s="389">
        <v>1</v>
      </c>
      <c r="H13" s="390">
        <v>4.2</v>
      </c>
      <c r="I13" s="398"/>
      <c r="J13" s="389"/>
      <c r="K13" s="324"/>
      <c r="L13" s="324"/>
      <c r="M13" s="386"/>
      <c r="N13" s="400"/>
      <c r="O13" s="400"/>
      <c r="P13" s="305"/>
    </row>
    <row r="14" spans="1:16" ht="14.1" customHeight="1">
      <c r="A14" s="440">
        <v>4</v>
      </c>
      <c r="B14" s="387" t="s">
        <v>588</v>
      </c>
      <c r="C14" s="388" t="s">
        <v>589</v>
      </c>
      <c r="D14" s="324" t="s">
        <v>493</v>
      </c>
      <c r="E14" s="389">
        <v>1</v>
      </c>
      <c r="F14" s="390">
        <v>12.2</v>
      </c>
      <c r="G14" s="389">
        <v>1</v>
      </c>
      <c r="H14" s="390">
        <v>12.2</v>
      </c>
      <c r="I14" s="401"/>
      <c r="J14" s="402"/>
      <c r="K14" s="389"/>
      <c r="L14" s="397"/>
      <c r="M14" s="403"/>
      <c r="N14" s="389">
        <v>1</v>
      </c>
      <c r="O14" s="390">
        <v>12.2</v>
      </c>
      <c r="P14" s="305"/>
    </row>
    <row r="15" spans="1:16" ht="14.1" customHeight="1">
      <c r="A15" s="440">
        <v>5</v>
      </c>
      <c r="B15" s="387" t="s">
        <v>590</v>
      </c>
      <c r="C15" s="388" t="s">
        <v>591</v>
      </c>
      <c r="D15" s="324" t="s">
        <v>493</v>
      </c>
      <c r="E15" s="389">
        <v>1</v>
      </c>
      <c r="F15" s="390">
        <v>4.5</v>
      </c>
      <c r="G15" s="389">
        <v>1</v>
      </c>
      <c r="H15" s="390">
        <v>4.5</v>
      </c>
      <c r="I15" s="401"/>
      <c r="J15" s="402"/>
      <c r="K15" s="324"/>
      <c r="L15" s="324"/>
      <c r="M15" s="403"/>
      <c r="N15" s="389">
        <v>1</v>
      </c>
      <c r="O15" s="390">
        <v>4.5</v>
      </c>
      <c r="P15" s="305"/>
    </row>
    <row r="16" spans="1:16" ht="14.1" customHeight="1">
      <c r="A16" s="440">
        <v>6</v>
      </c>
      <c r="B16" s="387" t="s">
        <v>592</v>
      </c>
      <c r="C16" s="388" t="s">
        <v>593</v>
      </c>
      <c r="D16" s="324" t="s">
        <v>493</v>
      </c>
      <c r="E16" s="389">
        <v>1</v>
      </c>
      <c r="F16" s="390">
        <v>6</v>
      </c>
      <c r="G16" s="389">
        <v>1</v>
      </c>
      <c r="H16" s="390">
        <v>6</v>
      </c>
      <c r="I16" s="404"/>
      <c r="J16" s="405"/>
      <c r="K16" s="406"/>
      <c r="L16" s="324"/>
      <c r="M16" s="323"/>
      <c r="N16" s="389">
        <v>1</v>
      </c>
      <c r="O16" s="390">
        <v>6</v>
      </c>
      <c r="P16" s="305"/>
    </row>
    <row r="17" spans="1:16" ht="14.1" customHeight="1">
      <c r="A17" s="440">
        <v>7</v>
      </c>
      <c r="B17" s="387" t="s">
        <v>676</v>
      </c>
      <c r="C17" s="388" t="s">
        <v>677</v>
      </c>
      <c r="D17" s="324" t="s">
        <v>493</v>
      </c>
      <c r="E17" s="389">
        <v>1</v>
      </c>
      <c r="F17" s="390">
        <v>4.0999999999999996</v>
      </c>
      <c r="G17" s="389">
        <v>1</v>
      </c>
      <c r="H17" s="390">
        <v>4.0999999999999996</v>
      </c>
      <c r="I17" s="404"/>
      <c r="J17" s="405"/>
      <c r="K17" s="406"/>
      <c r="L17" s="324"/>
      <c r="M17" s="323"/>
      <c r="N17" s="389">
        <v>1</v>
      </c>
      <c r="O17" s="390">
        <v>4.0999999999999996</v>
      </c>
      <c r="P17" s="305"/>
    </row>
    <row r="18" spans="1:16" ht="14.1" customHeight="1">
      <c r="A18" s="440">
        <v>8</v>
      </c>
      <c r="B18" s="387" t="s">
        <v>678</v>
      </c>
      <c r="C18" s="388" t="s">
        <v>679</v>
      </c>
      <c r="D18" s="324" t="s">
        <v>493</v>
      </c>
      <c r="E18" s="389">
        <v>1</v>
      </c>
      <c r="F18" s="390">
        <v>5.8</v>
      </c>
      <c r="G18" s="389">
        <v>1</v>
      </c>
      <c r="H18" s="390">
        <v>5.8</v>
      </c>
      <c r="I18" s="404"/>
      <c r="J18" s="405"/>
      <c r="K18" s="406"/>
      <c r="L18" s="324"/>
      <c r="M18" s="323"/>
      <c r="N18" s="389">
        <v>1</v>
      </c>
      <c r="O18" s="390">
        <v>5.8</v>
      </c>
      <c r="P18" s="305"/>
    </row>
    <row r="19" spans="1:16" ht="14.1" customHeight="1">
      <c r="A19" s="440">
        <v>9</v>
      </c>
      <c r="B19" s="387" t="s">
        <v>594</v>
      </c>
      <c r="C19" s="388" t="s">
        <v>595</v>
      </c>
      <c r="D19" s="324" t="s">
        <v>493</v>
      </c>
      <c r="E19" s="389">
        <v>1</v>
      </c>
      <c r="F19" s="390">
        <v>7.1</v>
      </c>
      <c r="G19" s="389"/>
      <c r="H19" s="389"/>
      <c r="I19" s="389">
        <v>1</v>
      </c>
      <c r="J19" s="390">
        <v>7.1</v>
      </c>
      <c r="K19" s="324"/>
      <c r="L19" s="324"/>
      <c r="M19" s="386"/>
      <c r="N19" s="389"/>
      <c r="O19" s="397"/>
      <c r="P19" s="305"/>
    </row>
    <row r="20" spans="1:16" ht="25.5" customHeight="1">
      <c r="A20" s="440">
        <v>10</v>
      </c>
      <c r="B20" s="387" t="s">
        <v>596</v>
      </c>
      <c r="C20" s="388" t="s">
        <v>597</v>
      </c>
      <c r="D20" s="324" t="s">
        <v>493</v>
      </c>
      <c r="E20" s="389">
        <v>1</v>
      </c>
      <c r="F20" s="390">
        <v>4.3</v>
      </c>
      <c r="G20" s="389"/>
      <c r="H20" s="389"/>
      <c r="I20" s="389">
        <v>1</v>
      </c>
      <c r="J20" s="390">
        <v>4.3</v>
      </c>
      <c r="K20" s="324"/>
      <c r="L20" s="324"/>
      <c r="M20" s="386"/>
      <c r="N20" s="392"/>
      <c r="O20" s="392"/>
      <c r="P20" s="305"/>
    </row>
    <row r="21" spans="1:16" ht="24.75" customHeight="1">
      <c r="A21" s="440">
        <v>11</v>
      </c>
      <c r="B21" s="387" t="s">
        <v>598</v>
      </c>
      <c r="C21" s="388" t="s">
        <v>599</v>
      </c>
      <c r="D21" s="324" t="s">
        <v>493</v>
      </c>
      <c r="E21" s="389">
        <v>1</v>
      </c>
      <c r="F21" s="390">
        <v>6.1</v>
      </c>
      <c r="G21" s="389"/>
      <c r="H21" s="389"/>
      <c r="I21" s="389">
        <v>1</v>
      </c>
      <c r="J21" s="390">
        <v>6.1</v>
      </c>
      <c r="K21" s="324"/>
      <c r="L21" s="324"/>
      <c r="M21" s="386"/>
      <c r="N21" s="389"/>
      <c r="O21" s="397"/>
      <c r="P21" s="305"/>
    </row>
    <row r="22" spans="1:16" ht="21.75" customHeight="1">
      <c r="A22" s="440">
        <v>12</v>
      </c>
      <c r="B22" s="387" t="s">
        <v>600</v>
      </c>
      <c r="C22" s="388" t="s">
        <v>601</v>
      </c>
      <c r="D22" s="324" t="s">
        <v>493</v>
      </c>
      <c r="E22" s="389">
        <v>1</v>
      </c>
      <c r="F22" s="390">
        <v>3.4</v>
      </c>
      <c r="G22" s="389"/>
      <c r="H22" s="407"/>
      <c r="I22" s="408"/>
      <c r="J22" s="409"/>
      <c r="K22" s="410"/>
      <c r="L22" s="324"/>
      <c r="M22" s="386" t="s">
        <v>602</v>
      </c>
      <c r="N22" s="392"/>
      <c r="O22" s="399"/>
      <c r="P22" s="305"/>
    </row>
    <row r="23" spans="1:16" ht="14.1" customHeight="1">
      <c r="A23" s="440">
        <v>13</v>
      </c>
      <c r="B23" s="387" t="s">
        <v>603</v>
      </c>
      <c r="C23" s="388" t="s">
        <v>604</v>
      </c>
      <c r="D23" s="324" t="s">
        <v>493</v>
      </c>
      <c r="E23" s="389">
        <v>1</v>
      </c>
      <c r="F23" s="390">
        <v>4.2</v>
      </c>
      <c r="G23" s="389"/>
      <c r="H23" s="397"/>
      <c r="I23" s="411"/>
      <c r="J23" s="412"/>
      <c r="K23" s="324"/>
      <c r="L23" s="324"/>
      <c r="M23" s="386" t="s">
        <v>605</v>
      </c>
      <c r="N23" s="392"/>
      <c r="O23" s="399"/>
      <c r="P23" s="305"/>
    </row>
    <row r="24" spans="1:16" ht="23.25" customHeight="1">
      <c r="A24" s="440">
        <v>14</v>
      </c>
      <c r="B24" s="387" t="s">
        <v>606</v>
      </c>
      <c r="C24" s="388" t="s">
        <v>607</v>
      </c>
      <c r="D24" s="324" t="s">
        <v>493</v>
      </c>
      <c r="E24" s="389">
        <v>1</v>
      </c>
      <c r="F24" s="390">
        <v>4.7</v>
      </c>
      <c r="G24" s="389"/>
      <c r="H24" s="397"/>
      <c r="I24" s="401"/>
      <c r="J24" s="402"/>
      <c r="K24" s="324"/>
      <c r="L24" s="324"/>
      <c r="M24" s="386" t="s">
        <v>605</v>
      </c>
      <c r="N24" s="389"/>
      <c r="O24" s="397"/>
      <c r="P24" s="305"/>
    </row>
    <row r="25" spans="1:16" ht="14.1" customHeight="1">
      <c r="A25" s="440">
        <v>15</v>
      </c>
      <c r="B25" s="387" t="s">
        <v>608</v>
      </c>
      <c r="C25" s="388" t="s">
        <v>609</v>
      </c>
      <c r="D25" s="324" t="s">
        <v>493</v>
      </c>
      <c r="E25" s="389">
        <v>1</v>
      </c>
      <c r="F25" s="390">
        <v>4.3</v>
      </c>
      <c r="G25" s="389">
        <v>1</v>
      </c>
      <c r="H25" s="390">
        <v>4.3</v>
      </c>
      <c r="I25" s="401"/>
      <c r="J25" s="402"/>
      <c r="K25" s="324"/>
      <c r="L25" s="324"/>
      <c r="M25" s="323"/>
      <c r="N25" s="389"/>
      <c r="O25" s="397"/>
      <c r="P25" s="305"/>
    </row>
    <row r="26" spans="1:16" ht="14.1" customHeight="1">
      <c r="A26" s="440">
        <v>16</v>
      </c>
      <c r="B26" s="391" t="s">
        <v>610</v>
      </c>
      <c r="C26" s="388" t="s">
        <v>611</v>
      </c>
      <c r="D26" s="324" t="s">
        <v>493</v>
      </c>
      <c r="E26" s="389">
        <v>1</v>
      </c>
      <c r="F26" s="393">
        <v>10</v>
      </c>
      <c r="G26" s="398"/>
      <c r="H26" s="413"/>
      <c r="I26" s="402">
        <v>1</v>
      </c>
      <c r="J26" s="402"/>
      <c r="K26" s="398"/>
      <c r="L26" s="389"/>
      <c r="M26" s="386" t="s">
        <v>612</v>
      </c>
      <c r="N26" s="389"/>
      <c r="O26" s="414"/>
      <c r="P26" s="305"/>
    </row>
    <row r="27" spans="1:16" ht="14.1" customHeight="1">
      <c r="A27" s="440">
        <v>17</v>
      </c>
      <c r="B27" s="387" t="s">
        <v>613</v>
      </c>
      <c r="C27" s="388" t="s">
        <v>614</v>
      </c>
      <c r="D27" s="324" t="s">
        <v>493</v>
      </c>
      <c r="E27" s="389">
        <v>1</v>
      </c>
      <c r="F27" s="390">
        <v>4.0999999999999996</v>
      </c>
      <c r="G27" s="389">
        <v>1</v>
      </c>
      <c r="H27" s="390">
        <v>4.0999999999999996</v>
      </c>
      <c r="I27" s="402"/>
      <c r="J27" s="402"/>
      <c r="K27" s="394"/>
      <c r="L27" s="324"/>
      <c r="M27" s="386"/>
      <c r="N27" s="389">
        <v>1</v>
      </c>
      <c r="O27" s="390">
        <v>4.0999999999999996</v>
      </c>
      <c r="P27" s="305"/>
    </row>
    <row r="28" spans="1:16" ht="14.1" customHeight="1">
      <c r="A28" s="440">
        <v>18</v>
      </c>
      <c r="B28" s="387" t="s">
        <v>615</v>
      </c>
      <c r="C28" s="388" t="s">
        <v>616</v>
      </c>
      <c r="D28" s="324" t="s">
        <v>493</v>
      </c>
      <c r="E28" s="389">
        <v>1</v>
      </c>
      <c r="F28" s="390">
        <v>2.7</v>
      </c>
      <c r="G28" s="398"/>
      <c r="H28" s="414"/>
      <c r="I28" s="389">
        <v>1</v>
      </c>
      <c r="J28" s="390">
        <v>2.7</v>
      </c>
      <c r="K28" s="394"/>
      <c r="L28" s="324"/>
      <c r="M28" s="386"/>
      <c r="N28" s="392"/>
      <c r="O28" s="415"/>
      <c r="P28" s="305"/>
    </row>
    <row r="29" spans="1:16" ht="14.1" customHeight="1">
      <c r="A29" s="440">
        <v>19</v>
      </c>
      <c r="B29" s="387" t="s">
        <v>617</v>
      </c>
      <c r="C29" s="388" t="s">
        <v>618</v>
      </c>
      <c r="D29" s="324" t="s">
        <v>493</v>
      </c>
      <c r="E29" s="389">
        <v>1</v>
      </c>
      <c r="F29" s="390">
        <v>10.8</v>
      </c>
      <c r="G29" s="398">
        <v>1</v>
      </c>
      <c r="H29" s="390">
        <v>10.8</v>
      </c>
      <c r="I29" s="398"/>
      <c r="J29" s="390"/>
      <c r="K29" s="394"/>
      <c r="L29" s="324"/>
      <c r="M29" s="386"/>
      <c r="N29" s="398">
        <v>1</v>
      </c>
      <c r="O29" s="390">
        <v>10.8</v>
      </c>
      <c r="P29" s="305"/>
    </row>
    <row r="30" spans="1:16" ht="14.1" customHeight="1">
      <c r="A30" s="440">
        <v>20</v>
      </c>
      <c r="B30" s="387" t="s">
        <v>619</v>
      </c>
      <c r="C30" s="388" t="s">
        <v>620</v>
      </c>
      <c r="D30" s="324" t="s">
        <v>493</v>
      </c>
      <c r="E30" s="389">
        <v>1</v>
      </c>
      <c r="F30" s="390">
        <v>6.2</v>
      </c>
      <c r="G30" s="398">
        <v>1</v>
      </c>
      <c r="H30" s="390">
        <v>6.2</v>
      </c>
      <c r="I30" s="416"/>
      <c r="J30" s="417"/>
      <c r="K30" s="324"/>
      <c r="L30" s="324"/>
      <c r="M30" s="323"/>
      <c r="N30" s="398">
        <v>1</v>
      </c>
      <c r="O30" s="390">
        <v>6.2</v>
      </c>
      <c r="P30" s="305"/>
    </row>
    <row r="31" spans="1:16" ht="14.1" customHeight="1">
      <c r="A31" s="440">
        <v>21</v>
      </c>
      <c r="B31" s="387" t="s">
        <v>621</v>
      </c>
      <c r="C31" s="388" t="s">
        <v>622</v>
      </c>
      <c r="D31" s="324" t="s">
        <v>493</v>
      </c>
      <c r="E31" s="389">
        <v>1</v>
      </c>
      <c r="F31" s="390">
        <v>6.4</v>
      </c>
      <c r="G31" s="398">
        <v>1</v>
      </c>
      <c r="H31" s="390">
        <v>6.4</v>
      </c>
      <c r="I31" s="401"/>
      <c r="J31" s="402"/>
      <c r="K31" s="324"/>
      <c r="L31" s="324"/>
      <c r="M31" s="386"/>
      <c r="N31" s="389"/>
      <c r="O31" s="414"/>
      <c r="P31" s="305"/>
    </row>
    <row r="32" spans="1:16" ht="14.1" customHeight="1">
      <c r="A32" s="440">
        <v>22</v>
      </c>
      <c r="B32" s="387" t="s">
        <v>623</v>
      </c>
      <c r="C32" s="388" t="s">
        <v>624</v>
      </c>
      <c r="D32" s="324" t="s">
        <v>493</v>
      </c>
      <c r="E32" s="389">
        <v>1</v>
      </c>
      <c r="F32" s="390">
        <v>7.6</v>
      </c>
      <c r="G32" s="398">
        <v>1</v>
      </c>
      <c r="H32" s="390">
        <v>7.6</v>
      </c>
      <c r="I32" s="398"/>
      <c r="J32" s="397"/>
      <c r="K32" s="324"/>
      <c r="L32" s="324"/>
      <c r="M32" s="386"/>
      <c r="N32" s="398">
        <v>1</v>
      </c>
      <c r="O32" s="390">
        <v>7.6</v>
      </c>
      <c r="P32" s="305"/>
    </row>
    <row r="33" spans="1:16" ht="14.1" customHeight="1">
      <c r="A33" s="440">
        <v>23</v>
      </c>
      <c r="B33" s="387" t="s">
        <v>625</v>
      </c>
      <c r="C33" s="388" t="s">
        <v>626</v>
      </c>
      <c r="D33" s="324" t="s">
        <v>493</v>
      </c>
      <c r="E33" s="389">
        <v>1</v>
      </c>
      <c r="F33" s="390">
        <v>4.2</v>
      </c>
      <c r="G33" s="396">
        <v>1</v>
      </c>
      <c r="H33" s="390">
        <v>4.2</v>
      </c>
      <c r="I33" s="402"/>
      <c r="J33" s="402"/>
      <c r="K33" s="394"/>
      <c r="L33" s="324"/>
      <c r="M33" s="323"/>
      <c r="N33" s="392"/>
      <c r="O33" s="399"/>
      <c r="P33" s="305"/>
    </row>
    <row r="34" spans="1:16" ht="14.1" customHeight="1">
      <c r="A34" s="440">
        <v>24</v>
      </c>
      <c r="B34" s="387" t="s">
        <v>627</v>
      </c>
      <c r="C34" s="388" t="s">
        <v>628</v>
      </c>
      <c r="D34" s="324" t="s">
        <v>493</v>
      </c>
      <c r="E34" s="389">
        <v>1</v>
      </c>
      <c r="F34" s="390">
        <v>4.7</v>
      </c>
      <c r="G34" s="418"/>
      <c r="H34" s="397"/>
      <c r="I34" s="389">
        <v>1</v>
      </c>
      <c r="J34" s="390">
        <v>4.7</v>
      </c>
      <c r="K34" s="394"/>
      <c r="L34" s="324"/>
      <c r="M34" s="386"/>
      <c r="N34" s="392"/>
      <c r="O34" s="399"/>
      <c r="P34" s="305"/>
    </row>
    <row r="35" spans="1:16" ht="16.5" customHeight="1">
      <c r="A35" s="440">
        <v>25</v>
      </c>
      <c r="B35" s="387" t="s">
        <v>629</v>
      </c>
      <c r="C35" s="388" t="s">
        <v>630</v>
      </c>
      <c r="D35" s="324" t="s">
        <v>493</v>
      </c>
      <c r="E35" s="389">
        <v>1</v>
      </c>
      <c r="F35" s="390">
        <v>3.7</v>
      </c>
      <c r="G35" s="396">
        <v>1</v>
      </c>
      <c r="H35" s="390">
        <v>3.7</v>
      </c>
      <c r="I35" s="402"/>
      <c r="J35" s="402"/>
      <c r="K35" s="324"/>
      <c r="L35" s="324"/>
      <c r="M35" s="386"/>
      <c r="N35" s="389">
        <v>1</v>
      </c>
      <c r="O35" s="397">
        <v>3.7</v>
      </c>
      <c r="P35" s="305"/>
    </row>
    <row r="36" spans="1:16" ht="14.1" customHeight="1">
      <c r="A36" s="440">
        <v>26</v>
      </c>
      <c r="B36" s="387" t="s">
        <v>631</v>
      </c>
      <c r="C36" s="388" t="s">
        <v>632</v>
      </c>
      <c r="D36" s="324" t="s">
        <v>493</v>
      </c>
      <c r="E36" s="389">
        <v>1</v>
      </c>
      <c r="F36" s="390">
        <v>3.1</v>
      </c>
      <c r="G36" s="396">
        <v>1</v>
      </c>
      <c r="H36" s="390">
        <v>3.1</v>
      </c>
      <c r="I36" s="389"/>
      <c r="J36" s="397"/>
      <c r="K36" s="394"/>
      <c r="L36" s="324"/>
      <c r="M36" s="386"/>
      <c r="N36" s="392"/>
      <c r="O36" s="399"/>
      <c r="P36" s="305"/>
    </row>
    <row r="37" spans="1:16" ht="14.1" customHeight="1">
      <c r="A37" s="440">
        <v>27</v>
      </c>
      <c r="B37" s="419" t="s">
        <v>633</v>
      </c>
      <c r="C37" s="420" t="s">
        <v>634</v>
      </c>
      <c r="D37" s="324" t="s">
        <v>493</v>
      </c>
      <c r="E37" s="389">
        <v>1</v>
      </c>
      <c r="F37" s="393">
        <v>7.6</v>
      </c>
      <c r="G37" s="396"/>
      <c r="H37" s="397"/>
      <c r="I37" s="389"/>
      <c r="J37" s="397"/>
      <c r="K37" s="394"/>
      <c r="L37" s="324"/>
      <c r="M37" s="421" t="s">
        <v>612</v>
      </c>
      <c r="N37" s="392"/>
      <c r="O37" s="399"/>
      <c r="P37" s="305"/>
    </row>
    <row r="38" spans="1:16" ht="14.1" customHeight="1">
      <c r="A38" s="440">
        <v>28</v>
      </c>
      <c r="B38" s="387" t="s">
        <v>635</v>
      </c>
      <c r="C38" s="388" t="s">
        <v>636</v>
      </c>
      <c r="D38" s="324" t="s">
        <v>493</v>
      </c>
      <c r="E38" s="389">
        <v>1</v>
      </c>
      <c r="F38" s="390">
        <v>4.2</v>
      </c>
      <c r="G38" s="396">
        <v>1</v>
      </c>
      <c r="H38" s="390">
        <v>4.2</v>
      </c>
      <c r="I38" s="389"/>
      <c r="J38" s="397"/>
      <c r="K38" s="394"/>
      <c r="L38" s="324"/>
      <c r="M38" s="386"/>
      <c r="N38" s="396">
        <v>1</v>
      </c>
      <c r="O38" s="390">
        <v>4.2</v>
      </c>
      <c r="P38" s="305"/>
    </row>
    <row r="39" spans="1:16" ht="14.1" customHeight="1">
      <c r="A39" s="440">
        <v>29</v>
      </c>
      <c r="B39" s="387" t="s">
        <v>637</v>
      </c>
      <c r="C39" s="388" t="s">
        <v>638</v>
      </c>
      <c r="D39" s="324" t="s">
        <v>493</v>
      </c>
      <c r="E39" s="389">
        <v>1</v>
      </c>
      <c r="F39" s="390">
        <v>4.3</v>
      </c>
      <c r="G39" s="396">
        <v>1</v>
      </c>
      <c r="H39" s="390">
        <v>4.3</v>
      </c>
      <c r="I39" s="389"/>
      <c r="J39" s="397"/>
      <c r="K39" s="394"/>
      <c r="L39" s="324"/>
      <c r="M39" s="386"/>
      <c r="N39" s="396">
        <v>1</v>
      </c>
      <c r="O39" s="390">
        <v>4.3</v>
      </c>
      <c r="P39" s="305"/>
    </row>
    <row r="40" spans="1:16" ht="14.1" customHeight="1">
      <c r="A40" s="440">
        <v>30</v>
      </c>
      <c r="B40" s="387" t="s">
        <v>639</v>
      </c>
      <c r="C40" s="388" t="s">
        <v>640</v>
      </c>
      <c r="D40" s="324" t="s">
        <v>493</v>
      </c>
      <c r="E40" s="389">
        <v>1</v>
      </c>
      <c r="F40" s="390">
        <v>6.3</v>
      </c>
      <c r="G40" s="396">
        <v>1</v>
      </c>
      <c r="H40" s="390">
        <v>6.3</v>
      </c>
      <c r="I40" s="389"/>
      <c r="J40" s="397"/>
      <c r="K40" s="394"/>
      <c r="L40" s="324"/>
      <c r="M40" s="386"/>
      <c r="N40" s="392"/>
      <c r="O40" s="399"/>
      <c r="P40" s="305"/>
    </row>
    <row r="41" spans="1:16" ht="14.1" customHeight="1">
      <c r="A41" s="440">
        <v>31</v>
      </c>
      <c r="B41" s="387" t="s">
        <v>641</v>
      </c>
      <c r="C41" s="388" t="s">
        <v>642</v>
      </c>
      <c r="D41" s="324" t="s">
        <v>493</v>
      </c>
      <c r="E41" s="389">
        <v>1</v>
      </c>
      <c r="F41" s="390">
        <v>4.0999999999999996</v>
      </c>
      <c r="G41" s="396"/>
      <c r="H41" s="397"/>
      <c r="I41" s="389">
        <v>1</v>
      </c>
      <c r="J41" s="390">
        <v>4.0999999999999996</v>
      </c>
      <c r="K41" s="394"/>
      <c r="L41" s="324"/>
      <c r="M41" s="386"/>
      <c r="N41" s="392"/>
      <c r="O41" s="399"/>
      <c r="P41" s="305"/>
    </row>
    <row r="42" spans="1:16" ht="14.1" customHeight="1">
      <c r="A42" s="440">
        <v>32</v>
      </c>
      <c r="B42" s="387" t="s">
        <v>643</v>
      </c>
      <c r="C42" s="388" t="s">
        <v>644</v>
      </c>
      <c r="D42" s="324" t="s">
        <v>493</v>
      </c>
      <c r="E42" s="389">
        <v>1</v>
      </c>
      <c r="F42" s="390">
        <v>5.0999999999999996</v>
      </c>
      <c r="G42" s="396">
        <v>1</v>
      </c>
      <c r="H42" s="390">
        <v>5.0999999999999996</v>
      </c>
      <c r="I42" s="389"/>
      <c r="J42" s="397"/>
      <c r="K42" s="394"/>
      <c r="L42" s="324"/>
      <c r="M42" s="421" t="s">
        <v>612</v>
      </c>
      <c r="N42" s="392"/>
      <c r="O42" s="399"/>
      <c r="P42" s="305"/>
    </row>
    <row r="43" spans="1:16" ht="14.1" customHeight="1">
      <c r="A43" s="440">
        <v>33</v>
      </c>
      <c r="B43" s="387" t="s">
        <v>645</v>
      </c>
      <c r="C43" s="388" t="s">
        <v>646</v>
      </c>
      <c r="D43" s="324" t="s">
        <v>493</v>
      </c>
      <c r="E43" s="389">
        <v>1</v>
      </c>
      <c r="F43" s="390">
        <v>3.1</v>
      </c>
      <c r="G43" s="396">
        <v>1</v>
      </c>
      <c r="H43" s="390">
        <v>3.1</v>
      </c>
      <c r="I43" s="389"/>
      <c r="J43" s="397"/>
      <c r="K43" s="394"/>
      <c r="L43" s="324"/>
      <c r="M43" s="386"/>
      <c r="N43" s="396">
        <v>1</v>
      </c>
      <c r="O43" s="390">
        <v>3.1</v>
      </c>
      <c r="P43" s="305"/>
    </row>
    <row r="44" spans="1:16" ht="14.1" customHeight="1">
      <c r="A44" s="440">
        <v>34</v>
      </c>
      <c r="B44" s="387" t="s">
        <v>647</v>
      </c>
      <c r="C44" s="388" t="s">
        <v>648</v>
      </c>
      <c r="D44" s="324" t="s">
        <v>493</v>
      </c>
      <c r="E44" s="389">
        <v>1</v>
      </c>
      <c r="F44" s="390">
        <v>4</v>
      </c>
      <c r="G44" s="396">
        <v>1</v>
      </c>
      <c r="H44" s="390">
        <v>4</v>
      </c>
      <c r="I44" s="389"/>
      <c r="J44" s="397"/>
      <c r="K44" s="394"/>
      <c r="L44" s="324"/>
      <c r="M44" s="386"/>
      <c r="N44" s="396">
        <v>1</v>
      </c>
      <c r="O44" s="390">
        <v>4</v>
      </c>
      <c r="P44" s="305"/>
    </row>
    <row r="45" spans="1:16" ht="14.1" customHeight="1">
      <c r="A45" s="440">
        <v>35</v>
      </c>
      <c r="B45" s="387" t="s">
        <v>649</v>
      </c>
      <c r="C45" s="388" t="s">
        <v>650</v>
      </c>
      <c r="D45" s="324" t="s">
        <v>493</v>
      </c>
      <c r="E45" s="389">
        <v>1</v>
      </c>
      <c r="F45" s="390">
        <v>4.3</v>
      </c>
      <c r="G45" s="396">
        <v>1</v>
      </c>
      <c r="H45" s="390">
        <v>4.3</v>
      </c>
      <c r="I45" s="389"/>
      <c r="J45" s="397"/>
      <c r="K45" s="394"/>
      <c r="L45" s="324"/>
      <c r="M45" s="386"/>
      <c r="N45" s="396">
        <v>1</v>
      </c>
      <c r="O45" s="390">
        <v>4.3</v>
      </c>
      <c r="P45" s="305"/>
    </row>
    <row r="46" spans="1:16" ht="14.1" customHeight="1">
      <c r="A46" s="440">
        <v>36</v>
      </c>
      <c r="B46" s="387" t="s">
        <v>651</v>
      </c>
      <c r="C46" s="388" t="s">
        <v>652</v>
      </c>
      <c r="D46" s="324" t="s">
        <v>493</v>
      </c>
      <c r="E46" s="389">
        <v>1</v>
      </c>
      <c r="F46" s="390">
        <v>3.4</v>
      </c>
      <c r="G46" s="396">
        <v>1</v>
      </c>
      <c r="H46" s="390">
        <v>3.4</v>
      </c>
      <c r="I46" s="389"/>
      <c r="J46" s="397"/>
      <c r="K46" s="394"/>
      <c r="L46" s="324"/>
      <c r="M46" s="386"/>
      <c r="N46" s="392"/>
      <c r="O46" s="399"/>
      <c r="P46" s="305"/>
    </row>
    <row r="47" spans="1:16" ht="14.1" customHeight="1">
      <c r="A47" s="440">
        <v>37</v>
      </c>
      <c r="B47" s="387" t="s">
        <v>653</v>
      </c>
      <c r="C47" s="388" t="s">
        <v>654</v>
      </c>
      <c r="D47" s="324" t="s">
        <v>493</v>
      </c>
      <c r="E47" s="389">
        <v>1</v>
      </c>
      <c r="F47" s="390">
        <v>3.3</v>
      </c>
      <c r="G47" s="396">
        <v>1</v>
      </c>
      <c r="H47" s="390">
        <v>3.3</v>
      </c>
      <c r="I47" s="389"/>
      <c r="J47" s="397"/>
      <c r="K47" s="394"/>
      <c r="L47" s="324"/>
      <c r="M47" s="386"/>
      <c r="N47" s="392"/>
      <c r="O47" s="399"/>
      <c r="P47" s="305"/>
    </row>
    <row r="48" spans="1:16" ht="14.1" customHeight="1">
      <c r="A48" s="440">
        <v>38</v>
      </c>
      <c r="B48" s="387" t="s">
        <v>655</v>
      </c>
      <c r="C48" s="388" t="s">
        <v>656</v>
      </c>
      <c r="D48" s="324" t="s">
        <v>493</v>
      </c>
      <c r="E48" s="389">
        <v>1</v>
      </c>
      <c r="F48" s="390">
        <v>9.1</v>
      </c>
      <c r="G48" s="396"/>
      <c r="H48" s="397"/>
      <c r="I48" s="389">
        <v>1</v>
      </c>
      <c r="J48" s="390">
        <v>9.1</v>
      </c>
      <c r="K48" s="394"/>
      <c r="L48" s="324"/>
      <c r="M48" s="386"/>
      <c r="N48" s="392"/>
      <c r="O48" s="399"/>
      <c r="P48" s="305"/>
    </row>
    <row r="49" spans="1:16" ht="14.1" customHeight="1">
      <c r="A49" s="440">
        <v>39</v>
      </c>
      <c r="B49" s="387" t="s">
        <v>657</v>
      </c>
      <c r="C49" s="388" t="s">
        <v>658</v>
      </c>
      <c r="D49" s="324" t="s">
        <v>493</v>
      </c>
      <c r="E49" s="389">
        <v>1</v>
      </c>
      <c r="F49" s="390">
        <v>6.2</v>
      </c>
      <c r="G49" s="396">
        <v>1</v>
      </c>
      <c r="H49" s="390">
        <v>6.2</v>
      </c>
      <c r="I49" s="389"/>
      <c r="J49" s="397"/>
      <c r="K49" s="394"/>
      <c r="L49" s="324"/>
      <c r="M49" s="386"/>
      <c r="N49" s="396">
        <v>1</v>
      </c>
      <c r="O49" s="390">
        <v>6.2</v>
      </c>
      <c r="P49" s="305"/>
    </row>
    <row r="50" spans="1:16" ht="14.1" customHeight="1">
      <c r="A50" s="440">
        <v>40</v>
      </c>
      <c r="B50" s="387" t="s">
        <v>659</v>
      </c>
      <c r="C50" s="388" t="s">
        <v>660</v>
      </c>
      <c r="D50" s="324" t="s">
        <v>493</v>
      </c>
      <c r="E50" s="389">
        <v>1</v>
      </c>
      <c r="F50" s="390">
        <v>7.9</v>
      </c>
      <c r="G50" s="396">
        <v>1</v>
      </c>
      <c r="H50" s="390">
        <v>7.9</v>
      </c>
      <c r="I50" s="389"/>
      <c r="J50" s="397"/>
      <c r="K50" s="394"/>
      <c r="L50" s="324"/>
      <c r="M50" s="386"/>
      <c r="N50" s="392"/>
      <c r="O50" s="399"/>
      <c r="P50" s="305"/>
    </row>
    <row r="51" spans="1:16" ht="14.1" customHeight="1">
      <c r="A51" s="440">
        <v>41</v>
      </c>
      <c r="B51" s="387" t="s">
        <v>661</v>
      </c>
      <c r="C51" s="388" t="s">
        <v>662</v>
      </c>
      <c r="D51" s="324" t="s">
        <v>493</v>
      </c>
      <c r="E51" s="389">
        <v>1</v>
      </c>
      <c r="F51" s="390">
        <v>9.5</v>
      </c>
      <c r="G51" s="396">
        <v>1</v>
      </c>
      <c r="H51" s="390">
        <v>9.5</v>
      </c>
      <c r="I51" s="389"/>
      <c r="J51" s="397"/>
      <c r="K51" s="394"/>
      <c r="L51" s="324"/>
      <c r="M51" s="386"/>
      <c r="N51" s="396">
        <v>1</v>
      </c>
      <c r="O51" s="390">
        <v>9.5</v>
      </c>
      <c r="P51" s="305"/>
    </row>
    <row r="52" spans="1:16" ht="14.1" customHeight="1">
      <c r="A52" s="440">
        <v>42</v>
      </c>
      <c r="B52" s="419" t="s">
        <v>663</v>
      </c>
      <c r="C52" s="388" t="s">
        <v>664</v>
      </c>
      <c r="D52" s="324" t="s">
        <v>493</v>
      </c>
      <c r="E52" s="389">
        <v>1</v>
      </c>
      <c r="F52" s="390">
        <v>6.1</v>
      </c>
      <c r="G52" s="396">
        <v>1</v>
      </c>
      <c r="H52" s="390">
        <v>6.1</v>
      </c>
      <c r="I52" s="389"/>
      <c r="J52" s="397"/>
      <c r="K52" s="394"/>
      <c r="L52" s="324"/>
      <c r="M52" s="421" t="s">
        <v>612</v>
      </c>
      <c r="N52" s="392"/>
      <c r="O52" s="399"/>
      <c r="P52" s="305"/>
    </row>
    <row r="53" spans="1:16" ht="14.1" customHeight="1">
      <c r="A53" s="440">
        <v>43</v>
      </c>
      <c r="B53" s="387" t="s">
        <v>665</v>
      </c>
      <c r="C53" s="388" t="s">
        <v>666</v>
      </c>
      <c r="D53" s="324" t="s">
        <v>493</v>
      </c>
      <c r="E53" s="389">
        <v>1</v>
      </c>
      <c r="F53" s="390">
        <v>8.3000000000000007</v>
      </c>
      <c r="G53" s="396"/>
      <c r="H53" s="397"/>
      <c r="I53" s="389">
        <v>1</v>
      </c>
      <c r="J53" s="390">
        <v>8.3000000000000007</v>
      </c>
      <c r="K53" s="394"/>
      <c r="L53" s="324"/>
      <c r="M53" s="386"/>
      <c r="N53" s="392"/>
      <c r="O53" s="399"/>
      <c r="P53" s="305"/>
    </row>
    <row r="54" spans="1:16" ht="14.1" customHeight="1">
      <c r="A54" s="440">
        <v>44</v>
      </c>
      <c r="B54" s="422" t="s">
        <v>667</v>
      </c>
      <c r="C54" s="423" t="s">
        <v>668</v>
      </c>
      <c r="D54" s="324" t="s">
        <v>493</v>
      </c>
      <c r="E54" s="389">
        <v>1</v>
      </c>
      <c r="F54" s="424">
        <v>7.4</v>
      </c>
      <c r="G54" s="396"/>
      <c r="H54" s="397"/>
      <c r="I54" s="389"/>
      <c r="J54" s="397"/>
      <c r="K54" s="394"/>
      <c r="L54" s="324"/>
      <c r="M54" s="386" t="s">
        <v>605</v>
      </c>
      <c r="N54" s="392"/>
      <c r="O54" s="399"/>
      <c r="P54" s="305"/>
    </row>
    <row r="55" spans="1:16" ht="14.1" customHeight="1">
      <c r="A55" s="440">
        <v>45</v>
      </c>
      <c r="B55" s="387" t="s">
        <v>680</v>
      </c>
      <c r="C55" s="388" t="s">
        <v>681</v>
      </c>
      <c r="D55" s="394" t="s">
        <v>493</v>
      </c>
      <c r="E55" s="425">
        <v>1</v>
      </c>
      <c r="F55" s="390">
        <v>3.5</v>
      </c>
      <c r="G55" s="396"/>
      <c r="H55" s="397"/>
      <c r="I55" s="425">
        <v>1</v>
      </c>
      <c r="J55" s="390">
        <v>3.5</v>
      </c>
      <c r="K55" s="394"/>
      <c r="L55" s="324"/>
      <c r="M55" s="386"/>
      <c r="N55" s="392"/>
      <c r="O55" s="399"/>
      <c r="P55" s="305"/>
    </row>
    <row r="56" spans="1:16" ht="14.1" customHeight="1">
      <c r="A56" s="440">
        <v>46</v>
      </c>
      <c r="B56" s="387" t="s">
        <v>682</v>
      </c>
      <c r="C56" s="388" t="s">
        <v>683</v>
      </c>
      <c r="D56" s="394" t="s">
        <v>493</v>
      </c>
      <c r="E56" s="425">
        <v>1</v>
      </c>
      <c r="F56" s="390">
        <v>3.3</v>
      </c>
      <c r="G56" s="396"/>
      <c r="H56" s="397"/>
      <c r="I56" s="425">
        <v>1</v>
      </c>
      <c r="J56" s="390">
        <v>3.3</v>
      </c>
      <c r="K56" s="394"/>
      <c r="L56" s="324"/>
      <c r="M56" s="386"/>
      <c r="N56" s="392"/>
      <c r="O56" s="399"/>
      <c r="P56" s="305"/>
    </row>
    <row r="57" spans="1:16" ht="14.1" customHeight="1">
      <c r="A57" s="440">
        <v>47</v>
      </c>
      <c r="B57" s="387" t="s">
        <v>684</v>
      </c>
      <c r="C57" s="388" t="s">
        <v>685</v>
      </c>
      <c r="D57" s="394" t="s">
        <v>493</v>
      </c>
      <c r="E57" s="425">
        <v>1</v>
      </c>
      <c r="F57" s="390">
        <v>3.6</v>
      </c>
      <c r="G57" s="396"/>
      <c r="H57" s="397"/>
      <c r="I57" s="425">
        <v>1</v>
      </c>
      <c r="J57" s="390">
        <v>3.6</v>
      </c>
      <c r="K57" s="394"/>
      <c r="L57" s="324"/>
      <c r="M57" s="386"/>
      <c r="N57" s="392"/>
      <c r="O57" s="399"/>
      <c r="P57" s="305"/>
    </row>
    <row r="58" spans="1:16" ht="14.1" customHeight="1">
      <c r="A58" s="440">
        <v>48</v>
      </c>
      <c r="B58" s="387" t="s">
        <v>686</v>
      </c>
      <c r="C58" s="388" t="s">
        <v>687</v>
      </c>
      <c r="D58" s="394" t="s">
        <v>493</v>
      </c>
      <c r="E58" s="425">
        <v>1</v>
      </c>
      <c r="F58" s="390">
        <v>5.2</v>
      </c>
      <c r="G58" s="396"/>
      <c r="H58" s="397"/>
      <c r="I58" s="425">
        <v>1</v>
      </c>
      <c r="J58" s="390">
        <v>5.2</v>
      </c>
      <c r="K58" s="394"/>
      <c r="L58" s="324"/>
      <c r="M58" s="386"/>
      <c r="N58" s="392"/>
      <c r="O58" s="399"/>
      <c r="P58" s="305"/>
    </row>
    <row r="59" spans="1:16" ht="14.1" customHeight="1">
      <c r="A59" s="440">
        <v>49</v>
      </c>
      <c r="B59" s="387" t="s">
        <v>688</v>
      </c>
      <c r="C59" s="388" t="s">
        <v>689</v>
      </c>
      <c r="D59" s="394" t="s">
        <v>493</v>
      </c>
      <c r="E59" s="425">
        <v>1</v>
      </c>
      <c r="F59" s="390">
        <v>3.4</v>
      </c>
      <c r="G59" s="396"/>
      <c r="H59" s="397"/>
      <c r="I59" s="425">
        <v>1</v>
      </c>
      <c r="J59" s="390">
        <v>3.4</v>
      </c>
      <c r="K59" s="394"/>
      <c r="L59" s="324"/>
      <c r="M59" s="386"/>
      <c r="N59" s="392"/>
      <c r="O59" s="399"/>
      <c r="P59" s="305"/>
    </row>
    <row r="60" spans="1:16" ht="14.1" customHeight="1">
      <c r="A60" s="440">
        <v>50</v>
      </c>
      <c r="B60" s="387" t="s">
        <v>690</v>
      </c>
      <c r="C60" s="388" t="s">
        <v>691</v>
      </c>
      <c r="D60" s="394" t="s">
        <v>493</v>
      </c>
      <c r="E60" s="425">
        <v>1</v>
      </c>
      <c r="F60" s="390">
        <v>7.2</v>
      </c>
      <c r="G60" s="396"/>
      <c r="H60" s="397"/>
      <c r="I60" s="425">
        <v>1</v>
      </c>
      <c r="J60" s="390">
        <v>7.2</v>
      </c>
      <c r="K60" s="394"/>
      <c r="L60" s="324"/>
      <c r="M60" s="386"/>
      <c r="N60" s="392"/>
      <c r="O60" s="399"/>
      <c r="P60" s="305"/>
    </row>
    <row r="61" spans="1:16" ht="14.1" customHeight="1">
      <c r="A61" s="440">
        <v>51</v>
      </c>
      <c r="B61" s="387" t="s">
        <v>692</v>
      </c>
      <c r="C61" s="388" t="s">
        <v>693</v>
      </c>
      <c r="D61" s="394" t="s">
        <v>493</v>
      </c>
      <c r="E61" s="425">
        <v>1</v>
      </c>
      <c r="F61" s="390">
        <v>18.7</v>
      </c>
      <c r="G61" s="396"/>
      <c r="H61" s="397"/>
      <c r="I61" s="425">
        <v>1</v>
      </c>
      <c r="J61" s="390">
        <v>18.7</v>
      </c>
      <c r="K61" s="394"/>
      <c r="L61" s="324"/>
      <c r="M61" s="386"/>
      <c r="N61" s="392"/>
      <c r="O61" s="399"/>
      <c r="P61" s="305"/>
    </row>
    <row r="62" spans="1:16" ht="14.1" customHeight="1">
      <c r="A62" s="440">
        <v>52</v>
      </c>
      <c r="B62" s="387" t="s">
        <v>694</v>
      </c>
      <c r="C62" s="388" t="s">
        <v>695</v>
      </c>
      <c r="D62" s="394" t="s">
        <v>493</v>
      </c>
      <c r="E62" s="425">
        <v>1</v>
      </c>
      <c r="F62" s="390">
        <v>5</v>
      </c>
      <c r="G62" s="396"/>
      <c r="H62" s="397"/>
      <c r="I62" s="425">
        <v>1</v>
      </c>
      <c r="J62" s="390">
        <v>5</v>
      </c>
      <c r="K62" s="394"/>
      <c r="L62" s="324"/>
      <c r="M62" s="386"/>
      <c r="N62" s="392"/>
      <c r="O62" s="399"/>
      <c r="P62" s="305"/>
    </row>
    <row r="63" spans="1:16" ht="14.1" customHeight="1">
      <c r="A63" s="440">
        <v>53</v>
      </c>
      <c r="B63" s="387" t="s">
        <v>696</v>
      </c>
      <c r="C63" s="388" t="s">
        <v>697</v>
      </c>
      <c r="D63" s="394" t="s">
        <v>493</v>
      </c>
      <c r="E63" s="425">
        <v>1</v>
      </c>
      <c r="F63" s="390">
        <v>5.9</v>
      </c>
      <c r="G63" s="396"/>
      <c r="H63" s="397"/>
      <c r="I63" s="425">
        <v>1</v>
      </c>
      <c r="J63" s="390">
        <v>5.9</v>
      </c>
      <c r="K63" s="394"/>
      <c r="L63" s="324"/>
      <c r="M63" s="386"/>
      <c r="N63" s="392"/>
      <c r="O63" s="399"/>
      <c r="P63" s="305"/>
    </row>
    <row r="64" spans="1:16" ht="14.1" customHeight="1">
      <c r="A64" s="440">
        <v>54</v>
      </c>
      <c r="B64" s="387" t="s">
        <v>698</v>
      </c>
      <c r="C64" s="388" t="s">
        <v>699</v>
      </c>
      <c r="D64" s="394" t="s">
        <v>493</v>
      </c>
      <c r="E64" s="425">
        <v>1</v>
      </c>
      <c r="F64" s="390">
        <v>8</v>
      </c>
      <c r="G64" s="396"/>
      <c r="H64" s="397"/>
      <c r="I64" s="425">
        <v>1</v>
      </c>
      <c r="J64" s="390">
        <v>8</v>
      </c>
      <c r="K64" s="394"/>
      <c r="L64" s="324"/>
      <c r="M64" s="386"/>
      <c r="N64" s="392"/>
      <c r="O64" s="399"/>
      <c r="P64" s="305"/>
    </row>
    <row r="65" spans="1:16" ht="14.1" customHeight="1">
      <c r="A65" s="440">
        <v>55</v>
      </c>
      <c r="B65" s="420" t="s">
        <v>700</v>
      </c>
      <c r="C65" s="420" t="s">
        <v>701</v>
      </c>
      <c r="D65" s="394" t="s">
        <v>493</v>
      </c>
      <c r="E65" s="425">
        <v>1</v>
      </c>
      <c r="F65" s="393">
        <v>6.7</v>
      </c>
      <c r="G65" s="396"/>
      <c r="H65" s="397"/>
      <c r="I65" s="425">
        <v>1</v>
      </c>
      <c r="J65" s="393">
        <v>6.7</v>
      </c>
      <c r="K65" s="394"/>
      <c r="L65" s="324"/>
      <c r="M65" s="421" t="s">
        <v>702</v>
      </c>
      <c r="N65" s="392"/>
      <c r="O65" s="399"/>
      <c r="P65" s="305"/>
    </row>
    <row r="66" spans="1:16" ht="14.1" customHeight="1">
      <c r="A66" s="440">
        <v>56</v>
      </c>
      <c r="B66" s="387" t="s">
        <v>703</v>
      </c>
      <c r="C66" s="388" t="s">
        <v>704</v>
      </c>
      <c r="D66" s="394" t="s">
        <v>493</v>
      </c>
      <c r="E66" s="425">
        <v>1</v>
      </c>
      <c r="F66" s="390">
        <v>6.8</v>
      </c>
      <c r="G66" s="396"/>
      <c r="H66" s="397"/>
      <c r="I66" s="425">
        <v>1</v>
      </c>
      <c r="J66" s="390">
        <v>6.8</v>
      </c>
      <c r="K66" s="394"/>
      <c r="L66" s="324"/>
      <c r="M66" s="386"/>
      <c r="N66" s="392"/>
      <c r="O66" s="399"/>
      <c r="P66" s="305"/>
    </row>
    <row r="67" spans="1:16" ht="14.1" customHeight="1">
      <c r="A67" s="440">
        <v>57</v>
      </c>
      <c r="B67" s="387" t="s">
        <v>705</v>
      </c>
      <c r="C67" s="420" t="s">
        <v>706</v>
      </c>
      <c r="D67" s="394" t="s">
        <v>493</v>
      </c>
      <c r="E67" s="425">
        <v>1</v>
      </c>
      <c r="F67" s="393">
        <v>6.8</v>
      </c>
      <c r="G67" s="396"/>
      <c r="H67" s="397"/>
      <c r="I67" s="425">
        <v>1</v>
      </c>
      <c r="J67" s="393">
        <v>6.8</v>
      </c>
      <c r="K67" s="394"/>
      <c r="L67" s="324"/>
      <c r="M67" s="421" t="s">
        <v>612</v>
      </c>
      <c r="N67" s="392"/>
      <c r="O67" s="399"/>
      <c r="P67" s="305"/>
    </row>
    <row r="68" spans="1:16" ht="14.1" customHeight="1">
      <c r="A68" s="440">
        <v>58</v>
      </c>
      <c r="B68" s="387" t="s">
        <v>707</v>
      </c>
      <c r="C68" s="388" t="s">
        <v>708</v>
      </c>
      <c r="D68" s="394" t="s">
        <v>493</v>
      </c>
      <c r="E68" s="425">
        <v>1</v>
      </c>
      <c r="F68" s="390">
        <v>4.2</v>
      </c>
      <c r="G68" s="396"/>
      <c r="H68" s="397"/>
      <c r="I68" s="425">
        <v>1</v>
      </c>
      <c r="J68" s="390">
        <v>4.2</v>
      </c>
      <c r="K68" s="394"/>
      <c r="L68" s="324"/>
      <c r="M68" s="386"/>
      <c r="N68" s="392"/>
      <c r="O68" s="399"/>
      <c r="P68" s="305"/>
    </row>
    <row r="69" spans="1:16" ht="14.1" customHeight="1">
      <c r="A69" s="440">
        <v>59</v>
      </c>
      <c r="B69" s="387" t="s">
        <v>709</v>
      </c>
      <c r="C69" s="388" t="s">
        <v>710</v>
      </c>
      <c r="D69" s="394" t="s">
        <v>493</v>
      </c>
      <c r="E69" s="425">
        <v>1</v>
      </c>
      <c r="F69" s="390">
        <v>6.9</v>
      </c>
      <c r="G69" s="396"/>
      <c r="H69" s="397"/>
      <c r="I69" s="425">
        <v>1</v>
      </c>
      <c r="J69" s="390">
        <v>6.9</v>
      </c>
      <c r="K69" s="394"/>
      <c r="L69" s="324"/>
      <c r="M69" s="386"/>
      <c r="N69" s="392"/>
      <c r="O69" s="399"/>
      <c r="P69" s="305"/>
    </row>
    <row r="70" spans="1:16" ht="14.1" customHeight="1">
      <c r="A70" s="440">
        <v>60</v>
      </c>
      <c r="B70" s="387" t="s">
        <v>711</v>
      </c>
      <c r="C70" s="388" t="s">
        <v>712</v>
      </c>
      <c r="D70" s="394" t="s">
        <v>493</v>
      </c>
      <c r="E70" s="425">
        <v>1</v>
      </c>
      <c r="F70" s="390">
        <v>3.6</v>
      </c>
      <c r="G70" s="396"/>
      <c r="H70" s="397"/>
      <c r="I70" s="425">
        <v>1</v>
      </c>
      <c r="J70" s="390">
        <v>3.6</v>
      </c>
      <c r="K70" s="394"/>
      <c r="L70" s="324"/>
      <c r="M70" s="386"/>
      <c r="N70" s="392"/>
      <c r="O70" s="399"/>
      <c r="P70" s="305"/>
    </row>
    <row r="71" spans="1:16" ht="14.1" customHeight="1">
      <c r="A71" s="440">
        <v>61</v>
      </c>
      <c r="B71" s="387" t="s">
        <v>713</v>
      </c>
      <c r="C71" s="388" t="s">
        <v>714</v>
      </c>
      <c r="D71" s="394" t="s">
        <v>493</v>
      </c>
      <c r="E71" s="425">
        <v>1</v>
      </c>
      <c r="F71" s="390">
        <v>5</v>
      </c>
      <c r="G71" s="396"/>
      <c r="H71" s="397"/>
      <c r="I71" s="425">
        <v>1</v>
      </c>
      <c r="J71" s="390">
        <v>5</v>
      </c>
      <c r="K71" s="394"/>
      <c r="L71" s="324"/>
      <c r="M71" s="386"/>
      <c r="N71" s="392"/>
      <c r="O71" s="399"/>
      <c r="P71" s="305"/>
    </row>
    <row r="72" spans="1:16" ht="14.1" customHeight="1">
      <c r="A72" s="440">
        <v>62</v>
      </c>
      <c r="B72" s="387" t="s">
        <v>715</v>
      </c>
      <c r="C72" s="388" t="s">
        <v>716</v>
      </c>
      <c r="D72" s="394" t="s">
        <v>493</v>
      </c>
      <c r="E72" s="425">
        <v>1</v>
      </c>
      <c r="F72" s="390">
        <v>7.1</v>
      </c>
      <c r="G72" s="396"/>
      <c r="H72" s="397"/>
      <c r="I72" s="425">
        <v>1</v>
      </c>
      <c r="J72" s="390">
        <v>7.1</v>
      </c>
      <c r="K72" s="394"/>
      <c r="L72" s="324"/>
      <c r="M72" s="386"/>
      <c r="N72" s="392"/>
      <c r="O72" s="399"/>
      <c r="P72" s="305"/>
    </row>
    <row r="73" spans="1:16" ht="14.1" customHeight="1">
      <c r="A73" s="440">
        <v>63</v>
      </c>
      <c r="B73" s="387" t="s">
        <v>717</v>
      </c>
      <c r="C73" s="423" t="s">
        <v>718</v>
      </c>
      <c r="D73" s="394" t="s">
        <v>493</v>
      </c>
      <c r="E73" s="426">
        <v>1</v>
      </c>
      <c r="F73" s="424">
        <v>6.6</v>
      </c>
      <c r="G73" s="396"/>
      <c r="H73" s="397"/>
      <c r="I73" s="426">
        <v>1</v>
      </c>
      <c r="J73" s="424">
        <v>6.6</v>
      </c>
      <c r="K73" s="394"/>
      <c r="L73" s="324"/>
      <c r="M73" s="386"/>
      <c r="N73" s="392"/>
      <c r="O73" s="399"/>
      <c r="P73" s="305"/>
    </row>
    <row r="74" spans="1:16" ht="14.1" customHeight="1">
      <c r="A74" s="440">
        <v>64</v>
      </c>
      <c r="B74" s="419" t="s">
        <v>719</v>
      </c>
      <c r="C74" s="388" t="s">
        <v>720</v>
      </c>
      <c r="D74" s="394" t="s">
        <v>493</v>
      </c>
      <c r="E74" s="389">
        <v>1</v>
      </c>
      <c r="F74" s="390">
        <v>4.2</v>
      </c>
      <c r="G74" s="396"/>
      <c r="H74" s="397"/>
      <c r="I74" s="389">
        <v>1</v>
      </c>
      <c r="J74" s="390">
        <v>4.2</v>
      </c>
      <c r="K74" s="394"/>
      <c r="L74" s="324"/>
      <c r="M74" s="386"/>
      <c r="N74" s="392"/>
      <c r="O74" s="399"/>
      <c r="P74" s="305"/>
    </row>
    <row r="75" spans="1:16" ht="14.1" customHeight="1">
      <c r="A75" s="440">
        <v>65</v>
      </c>
      <c r="B75" s="419" t="s">
        <v>721</v>
      </c>
      <c r="C75" s="420" t="s">
        <v>722</v>
      </c>
      <c r="D75" s="394" t="s">
        <v>493</v>
      </c>
      <c r="E75" s="389">
        <v>1</v>
      </c>
      <c r="F75" s="393">
        <v>9.6</v>
      </c>
      <c r="G75" s="396"/>
      <c r="H75" s="397"/>
      <c r="I75" s="389">
        <v>1</v>
      </c>
      <c r="J75" s="393">
        <v>9.6</v>
      </c>
      <c r="K75" s="394"/>
      <c r="L75" s="324"/>
      <c r="M75" s="421" t="s">
        <v>702</v>
      </c>
      <c r="N75" s="392"/>
      <c r="O75" s="399"/>
      <c r="P75" s="305"/>
    </row>
    <row r="76" spans="1:16" ht="14.1" customHeight="1">
      <c r="A76" s="440">
        <v>66</v>
      </c>
      <c r="B76" s="387" t="s">
        <v>723</v>
      </c>
      <c r="C76" s="388" t="s">
        <v>724</v>
      </c>
      <c r="D76" s="394" t="s">
        <v>493</v>
      </c>
      <c r="E76" s="389">
        <v>1</v>
      </c>
      <c r="F76" s="390">
        <v>4.5</v>
      </c>
      <c r="G76" s="396"/>
      <c r="H76" s="397"/>
      <c r="I76" s="389">
        <v>1</v>
      </c>
      <c r="J76" s="390">
        <v>4.5</v>
      </c>
      <c r="K76" s="394"/>
      <c r="L76" s="324"/>
      <c r="M76" s="386"/>
      <c r="N76" s="392"/>
      <c r="O76" s="399"/>
      <c r="P76" s="305"/>
    </row>
    <row r="77" spans="1:16" ht="14.1" customHeight="1">
      <c r="A77" s="440">
        <v>67</v>
      </c>
      <c r="B77" s="387" t="s">
        <v>725</v>
      </c>
      <c r="C77" s="388" t="s">
        <v>726</v>
      </c>
      <c r="D77" s="394" t="s">
        <v>493</v>
      </c>
      <c r="E77" s="389">
        <v>1</v>
      </c>
      <c r="F77" s="390">
        <v>5.0999999999999996</v>
      </c>
      <c r="G77" s="396"/>
      <c r="H77" s="397"/>
      <c r="I77" s="389">
        <v>1</v>
      </c>
      <c r="J77" s="390">
        <v>5.0999999999999996</v>
      </c>
      <c r="K77" s="394"/>
      <c r="L77" s="324"/>
      <c r="M77" s="386"/>
      <c r="N77" s="392"/>
      <c r="O77" s="399"/>
      <c r="P77" s="305"/>
    </row>
    <row r="78" spans="1:16" ht="14.1" customHeight="1">
      <c r="A78" s="440">
        <v>68</v>
      </c>
      <c r="B78" s="419" t="s">
        <v>727</v>
      </c>
      <c r="C78" s="420" t="s">
        <v>728</v>
      </c>
      <c r="D78" s="394" t="s">
        <v>493</v>
      </c>
      <c r="E78" s="389">
        <v>1</v>
      </c>
      <c r="F78" s="393">
        <v>5.2</v>
      </c>
      <c r="G78" s="396"/>
      <c r="H78" s="397"/>
      <c r="I78" s="389">
        <v>1</v>
      </c>
      <c r="J78" s="393">
        <v>5.2</v>
      </c>
      <c r="K78" s="394"/>
      <c r="L78" s="324"/>
      <c r="M78" s="421" t="s">
        <v>702</v>
      </c>
      <c r="N78" s="392"/>
      <c r="O78" s="399"/>
      <c r="P78" s="305"/>
    </row>
    <row r="79" spans="1:16" ht="14.1" customHeight="1">
      <c r="A79" s="440">
        <v>69</v>
      </c>
      <c r="B79" s="387" t="s">
        <v>729</v>
      </c>
      <c r="C79" s="388" t="s">
        <v>730</v>
      </c>
      <c r="D79" s="394" t="s">
        <v>493</v>
      </c>
      <c r="E79" s="389">
        <v>1</v>
      </c>
      <c r="F79" s="390">
        <v>5.3</v>
      </c>
      <c r="G79" s="396"/>
      <c r="H79" s="397"/>
      <c r="I79" s="389">
        <v>1</v>
      </c>
      <c r="J79" s="390">
        <v>5.3</v>
      </c>
      <c r="K79" s="394"/>
      <c r="L79" s="324"/>
      <c r="M79" s="386"/>
      <c r="N79" s="392"/>
      <c r="O79" s="399"/>
      <c r="P79" s="305"/>
    </row>
    <row r="80" spans="1:16" ht="14.1" customHeight="1">
      <c r="A80" s="440">
        <v>70</v>
      </c>
      <c r="B80" s="387" t="s">
        <v>731</v>
      </c>
      <c r="C80" s="388" t="s">
        <v>732</v>
      </c>
      <c r="D80" s="394" t="s">
        <v>493</v>
      </c>
      <c r="E80" s="389">
        <v>1</v>
      </c>
      <c r="F80" s="390">
        <v>13.9</v>
      </c>
      <c r="G80" s="396"/>
      <c r="H80" s="397"/>
      <c r="I80" s="389">
        <v>1</v>
      </c>
      <c r="J80" s="390">
        <v>13.9</v>
      </c>
      <c r="K80" s="394"/>
      <c r="L80" s="324"/>
      <c r="M80" s="386"/>
      <c r="N80" s="392"/>
      <c r="O80" s="399"/>
      <c r="P80" s="305"/>
    </row>
    <row r="81" spans="1:16" ht="14.1" customHeight="1">
      <c r="A81" s="440">
        <v>71</v>
      </c>
      <c r="B81" s="387" t="s">
        <v>733</v>
      </c>
      <c r="C81" s="388" t="s">
        <v>734</v>
      </c>
      <c r="D81" s="394" t="s">
        <v>493</v>
      </c>
      <c r="E81" s="389">
        <v>1</v>
      </c>
      <c r="F81" s="390">
        <v>6</v>
      </c>
      <c r="G81" s="396"/>
      <c r="H81" s="397"/>
      <c r="I81" s="389">
        <v>1</v>
      </c>
      <c r="J81" s="390">
        <v>6</v>
      </c>
      <c r="K81" s="394"/>
      <c r="L81" s="324"/>
      <c r="M81" s="386"/>
      <c r="N81" s="392"/>
      <c r="O81" s="399"/>
      <c r="P81" s="305"/>
    </row>
    <row r="82" spans="1:16" ht="14.1" customHeight="1">
      <c r="A82" s="440">
        <v>72</v>
      </c>
      <c r="B82" s="387" t="s">
        <v>735</v>
      </c>
      <c r="C82" s="420" t="s">
        <v>736</v>
      </c>
      <c r="D82" s="394" t="s">
        <v>493</v>
      </c>
      <c r="E82" s="389">
        <v>1</v>
      </c>
      <c r="F82" s="393">
        <v>10.7</v>
      </c>
      <c r="G82" s="396"/>
      <c r="H82" s="397"/>
      <c r="I82" s="389">
        <v>1</v>
      </c>
      <c r="J82" s="393">
        <v>10.7</v>
      </c>
      <c r="K82" s="394"/>
      <c r="L82" s="324"/>
      <c r="M82" s="388" t="s">
        <v>702</v>
      </c>
      <c r="N82" s="392"/>
      <c r="O82" s="399"/>
      <c r="P82" s="305"/>
    </row>
    <row r="83" spans="1:16" ht="14.1" customHeight="1">
      <c r="A83" s="440">
        <v>73</v>
      </c>
      <c r="B83" s="387" t="s">
        <v>737</v>
      </c>
      <c r="C83" s="420" t="s">
        <v>738</v>
      </c>
      <c r="D83" s="394" t="s">
        <v>493</v>
      </c>
      <c r="E83" s="389">
        <v>1</v>
      </c>
      <c r="F83" s="393">
        <v>9.3000000000000007</v>
      </c>
      <c r="G83" s="396"/>
      <c r="H83" s="397"/>
      <c r="I83" s="389">
        <v>1</v>
      </c>
      <c r="J83" s="393">
        <v>9.3000000000000007</v>
      </c>
      <c r="K83" s="394"/>
      <c r="L83" s="324"/>
      <c r="M83" s="388" t="s">
        <v>702</v>
      </c>
      <c r="N83" s="392"/>
      <c r="O83" s="399"/>
      <c r="P83" s="305"/>
    </row>
    <row r="84" spans="1:16" ht="14.1" customHeight="1">
      <c r="A84" s="440">
        <v>74</v>
      </c>
      <c r="B84" s="387" t="s">
        <v>739</v>
      </c>
      <c r="C84" s="420" t="s">
        <v>740</v>
      </c>
      <c r="D84" s="394" t="s">
        <v>493</v>
      </c>
      <c r="E84" s="389">
        <v>1</v>
      </c>
      <c r="F84" s="393">
        <v>14</v>
      </c>
      <c r="G84" s="396"/>
      <c r="H84" s="397"/>
      <c r="I84" s="389">
        <v>1</v>
      </c>
      <c r="J84" s="393">
        <v>14</v>
      </c>
      <c r="K84" s="394"/>
      <c r="L84" s="324"/>
      <c r="M84" s="388" t="s">
        <v>702</v>
      </c>
      <c r="N84" s="392"/>
      <c r="O84" s="399"/>
      <c r="P84" s="305"/>
    </row>
    <row r="85" spans="1:16" ht="14.1" customHeight="1">
      <c r="A85" s="440">
        <v>75</v>
      </c>
      <c r="B85" s="387" t="s">
        <v>741</v>
      </c>
      <c r="C85" s="388" t="s">
        <v>742</v>
      </c>
      <c r="D85" s="394" t="s">
        <v>493</v>
      </c>
      <c r="E85" s="389">
        <v>1</v>
      </c>
      <c r="F85" s="390">
        <v>6.8</v>
      </c>
      <c r="G85" s="396"/>
      <c r="H85" s="397"/>
      <c r="I85" s="389">
        <v>1</v>
      </c>
      <c r="J85" s="390">
        <v>6.8</v>
      </c>
      <c r="K85" s="394"/>
      <c r="L85" s="324"/>
      <c r="M85" s="386"/>
      <c r="N85" s="392"/>
      <c r="O85" s="399"/>
      <c r="P85" s="305"/>
    </row>
    <row r="86" spans="1:16" ht="14.1" customHeight="1">
      <c r="A86" s="440">
        <v>76</v>
      </c>
      <c r="B86" s="387" t="s">
        <v>743</v>
      </c>
      <c r="C86" s="388" t="s">
        <v>744</v>
      </c>
      <c r="D86" s="394" t="s">
        <v>493</v>
      </c>
      <c r="E86" s="389">
        <v>1</v>
      </c>
      <c r="F86" s="390">
        <v>5.4</v>
      </c>
      <c r="G86" s="396"/>
      <c r="H86" s="397"/>
      <c r="I86" s="389">
        <v>1</v>
      </c>
      <c r="J86" s="390">
        <v>5.4</v>
      </c>
      <c r="K86" s="394"/>
      <c r="L86" s="324"/>
      <c r="M86" s="386"/>
      <c r="N86" s="392"/>
      <c r="O86" s="399"/>
      <c r="P86" s="305"/>
    </row>
    <row r="87" spans="1:16" ht="14.1" customHeight="1">
      <c r="A87" s="440">
        <v>77</v>
      </c>
      <c r="B87" s="387" t="s">
        <v>745</v>
      </c>
      <c r="C87" s="388" t="s">
        <v>746</v>
      </c>
      <c r="D87" s="394" t="s">
        <v>493</v>
      </c>
      <c r="E87" s="389">
        <v>1</v>
      </c>
      <c r="F87" s="390">
        <v>2.2000000000000002</v>
      </c>
      <c r="G87" s="396"/>
      <c r="H87" s="397"/>
      <c r="I87" s="389">
        <v>1</v>
      </c>
      <c r="J87" s="390">
        <v>2.2000000000000002</v>
      </c>
      <c r="K87" s="394"/>
      <c r="L87" s="324"/>
      <c r="M87" s="386"/>
      <c r="N87" s="392"/>
      <c r="O87" s="399"/>
      <c r="P87" s="305"/>
    </row>
    <row r="88" spans="1:16" ht="14.1" customHeight="1">
      <c r="A88" s="440">
        <v>78</v>
      </c>
      <c r="B88" s="387" t="s">
        <v>747</v>
      </c>
      <c r="C88" s="388" t="s">
        <v>748</v>
      </c>
      <c r="D88" s="394" t="s">
        <v>493</v>
      </c>
      <c r="E88" s="389">
        <v>1</v>
      </c>
      <c r="F88" s="390">
        <v>2.7</v>
      </c>
      <c r="G88" s="396"/>
      <c r="H88" s="397"/>
      <c r="I88" s="389">
        <v>1</v>
      </c>
      <c r="J88" s="390">
        <v>2.7</v>
      </c>
      <c r="K88" s="394"/>
      <c r="L88" s="324"/>
      <c r="M88" s="386"/>
      <c r="N88" s="392"/>
      <c r="O88" s="399"/>
      <c r="P88" s="305"/>
    </row>
    <row r="89" spans="1:16" ht="14.1" customHeight="1">
      <c r="A89" s="440">
        <v>79</v>
      </c>
      <c r="B89" s="387" t="s">
        <v>749</v>
      </c>
      <c r="C89" s="388" t="s">
        <v>750</v>
      </c>
      <c r="D89" s="394" t="s">
        <v>493</v>
      </c>
      <c r="E89" s="389">
        <v>1</v>
      </c>
      <c r="F89" s="390">
        <v>3.7</v>
      </c>
      <c r="G89" s="396"/>
      <c r="H89" s="397"/>
      <c r="I89" s="389">
        <v>1</v>
      </c>
      <c r="J89" s="390">
        <v>3.7</v>
      </c>
      <c r="K89" s="394"/>
      <c r="L89" s="324"/>
      <c r="M89" s="386"/>
      <c r="N89" s="392"/>
      <c r="O89" s="399"/>
      <c r="P89" s="305"/>
    </row>
    <row r="90" spans="1:16" ht="14.1" customHeight="1">
      <c r="A90" s="440">
        <v>80</v>
      </c>
      <c r="B90" s="387" t="s">
        <v>751</v>
      </c>
      <c r="C90" s="388" t="s">
        <v>752</v>
      </c>
      <c r="D90" s="394" t="s">
        <v>493</v>
      </c>
      <c r="E90" s="389">
        <v>1</v>
      </c>
      <c r="F90" s="390">
        <v>3.3</v>
      </c>
      <c r="G90" s="396"/>
      <c r="H90" s="397"/>
      <c r="I90" s="389">
        <v>1</v>
      </c>
      <c r="J90" s="390">
        <v>3.3</v>
      </c>
      <c r="K90" s="394"/>
      <c r="L90" s="324"/>
      <c r="M90" s="386"/>
      <c r="N90" s="392"/>
      <c r="O90" s="399"/>
      <c r="P90" s="305"/>
    </row>
    <row r="91" spans="1:16" ht="14.1" customHeight="1">
      <c r="A91" s="440">
        <v>81</v>
      </c>
      <c r="B91" s="387" t="s">
        <v>753</v>
      </c>
      <c r="C91" s="388" t="s">
        <v>754</v>
      </c>
      <c r="D91" s="394" t="s">
        <v>493</v>
      </c>
      <c r="E91" s="389">
        <v>1</v>
      </c>
      <c r="F91" s="390">
        <v>2.8</v>
      </c>
      <c r="G91" s="396"/>
      <c r="H91" s="397"/>
      <c r="I91" s="389">
        <v>1</v>
      </c>
      <c r="J91" s="390">
        <v>2.8</v>
      </c>
      <c r="K91" s="394"/>
      <c r="L91" s="324"/>
      <c r="M91" s="386"/>
      <c r="N91" s="392"/>
      <c r="O91" s="399"/>
      <c r="P91" s="305"/>
    </row>
    <row r="92" spans="1:16" ht="14.1" customHeight="1">
      <c r="A92" s="440">
        <v>82</v>
      </c>
      <c r="B92" s="387" t="s">
        <v>755</v>
      </c>
      <c r="C92" s="388" t="s">
        <v>756</v>
      </c>
      <c r="D92" s="394" t="s">
        <v>493</v>
      </c>
      <c r="E92" s="389">
        <v>1</v>
      </c>
      <c r="F92" s="390">
        <v>4.5</v>
      </c>
      <c r="G92" s="396"/>
      <c r="H92" s="397"/>
      <c r="I92" s="389">
        <v>1</v>
      </c>
      <c r="J92" s="390">
        <v>4.5</v>
      </c>
      <c r="K92" s="394"/>
      <c r="L92" s="324"/>
      <c r="M92" s="386"/>
      <c r="N92" s="392"/>
      <c r="O92" s="399"/>
      <c r="P92" s="305"/>
    </row>
    <row r="93" spans="1:16" ht="14.1" customHeight="1">
      <c r="A93" s="440">
        <v>83</v>
      </c>
      <c r="B93" s="387" t="s">
        <v>757</v>
      </c>
      <c r="C93" s="388" t="s">
        <v>758</v>
      </c>
      <c r="D93" s="394" t="s">
        <v>493</v>
      </c>
      <c r="E93" s="389">
        <v>1</v>
      </c>
      <c r="F93" s="390">
        <v>3.5</v>
      </c>
      <c r="G93" s="396"/>
      <c r="H93" s="397"/>
      <c r="I93" s="389">
        <v>1</v>
      </c>
      <c r="J93" s="390">
        <v>3.5</v>
      </c>
      <c r="K93" s="394"/>
      <c r="L93" s="324"/>
      <c r="M93" s="386"/>
      <c r="N93" s="392"/>
      <c r="O93" s="399"/>
      <c r="P93" s="305"/>
    </row>
    <row r="94" spans="1:16" ht="14.1" customHeight="1">
      <c r="A94" s="440">
        <v>84</v>
      </c>
      <c r="B94" s="419" t="s">
        <v>759</v>
      </c>
      <c r="C94" s="420" t="s">
        <v>760</v>
      </c>
      <c r="D94" s="394" t="s">
        <v>493</v>
      </c>
      <c r="E94" s="389">
        <v>1</v>
      </c>
      <c r="F94" s="393">
        <v>6.6</v>
      </c>
      <c r="G94" s="396"/>
      <c r="H94" s="397"/>
      <c r="I94" s="389">
        <v>1</v>
      </c>
      <c r="J94" s="393">
        <v>6.6</v>
      </c>
      <c r="K94" s="394"/>
      <c r="L94" s="324"/>
      <c r="M94" s="421" t="s">
        <v>761</v>
      </c>
      <c r="N94" s="392"/>
      <c r="O94" s="399"/>
      <c r="P94" s="305"/>
    </row>
    <row r="95" spans="1:16" ht="14.1" customHeight="1">
      <c r="A95" s="440">
        <v>85</v>
      </c>
      <c r="B95" s="387" t="s">
        <v>762</v>
      </c>
      <c r="C95" s="388" t="s">
        <v>763</v>
      </c>
      <c r="D95" s="394" t="s">
        <v>493</v>
      </c>
      <c r="E95" s="389">
        <v>1</v>
      </c>
      <c r="F95" s="390">
        <v>5.3</v>
      </c>
      <c r="G95" s="396"/>
      <c r="H95" s="397"/>
      <c r="I95" s="389">
        <v>1</v>
      </c>
      <c r="J95" s="390">
        <v>5.3</v>
      </c>
      <c r="K95" s="394"/>
      <c r="L95" s="324"/>
      <c r="M95" s="386"/>
      <c r="N95" s="392"/>
      <c r="O95" s="399"/>
      <c r="P95" s="305"/>
    </row>
    <row r="96" spans="1:16" ht="14.1" customHeight="1">
      <c r="A96" s="440">
        <v>86</v>
      </c>
      <c r="B96" s="387" t="s">
        <v>764</v>
      </c>
      <c r="C96" s="388" t="s">
        <v>765</v>
      </c>
      <c r="D96" s="394" t="s">
        <v>493</v>
      </c>
      <c r="E96" s="389">
        <v>1</v>
      </c>
      <c r="F96" s="390">
        <v>5.7</v>
      </c>
      <c r="G96" s="396"/>
      <c r="H96" s="397"/>
      <c r="I96" s="389">
        <v>1</v>
      </c>
      <c r="J96" s="390">
        <v>5.7</v>
      </c>
      <c r="K96" s="394"/>
      <c r="L96" s="324"/>
      <c r="M96" s="386"/>
      <c r="N96" s="392"/>
      <c r="O96" s="399"/>
      <c r="P96" s="305"/>
    </row>
    <row r="97" spans="1:16" ht="14.1" customHeight="1">
      <c r="A97" s="440">
        <v>87</v>
      </c>
      <c r="B97" s="419" t="s">
        <v>766</v>
      </c>
      <c r="C97" s="420" t="s">
        <v>767</v>
      </c>
      <c r="D97" s="394" t="s">
        <v>493</v>
      </c>
      <c r="E97" s="389">
        <v>1</v>
      </c>
      <c r="F97" s="393">
        <v>6.6</v>
      </c>
      <c r="G97" s="396"/>
      <c r="H97" s="397"/>
      <c r="I97" s="389">
        <v>1</v>
      </c>
      <c r="J97" s="393">
        <v>6.6</v>
      </c>
      <c r="K97" s="394"/>
      <c r="L97" s="324"/>
      <c r="M97" s="421" t="s">
        <v>761</v>
      </c>
      <c r="N97" s="392"/>
      <c r="O97" s="399"/>
      <c r="P97" s="305"/>
    </row>
    <row r="98" spans="1:16" ht="14.1" customHeight="1">
      <c r="A98" s="440">
        <v>88</v>
      </c>
      <c r="B98" s="387" t="s">
        <v>768</v>
      </c>
      <c r="C98" s="388" t="s">
        <v>769</v>
      </c>
      <c r="D98" s="394" t="s">
        <v>493</v>
      </c>
      <c r="E98" s="389">
        <v>1</v>
      </c>
      <c r="F98" s="390">
        <v>6.6</v>
      </c>
      <c r="G98" s="396"/>
      <c r="H98" s="397"/>
      <c r="I98" s="389">
        <v>1</v>
      </c>
      <c r="J98" s="390">
        <v>6.6</v>
      </c>
      <c r="K98" s="394"/>
      <c r="L98" s="324"/>
      <c r="M98" s="386"/>
      <c r="N98" s="392"/>
      <c r="O98" s="399"/>
      <c r="P98" s="305"/>
    </row>
    <row r="99" spans="1:16" ht="14.1" customHeight="1">
      <c r="A99" s="440">
        <v>89</v>
      </c>
      <c r="B99" s="387" t="s">
        <v>770</v>
      </c>
      <c r="C99" s="388" t="s">
        <v>771</v>
      </c>
      <c r="D99" s="394" t="s">
        <v>493</v>
      </c>
      <c r="E99" s="389">
        <v>1</v>
      </c>
      <c r="F99" s="390">
        <v>6.8</v>
      </c>
      <c r="G99" s="396"/>
      <c r="H99" s="397"/>
      <c r="I99" s="389">
        <v>1</v>
      </c>
      <c r="J99" s="390">
        <v>6.8</v>
      </c>
      <c r="K99" s="394"/>
      <c r="L99" s="324"/>
      <c r="M99" s="386"/>
      <c r="N99" s="392"/>
      <c r="O99" s="399"/>
      <c r="P99" s="305"/>
    </row>
    <row r="100" spans="1:16" ht="14.1" customHeight="1">
      <c r="A100" s="440">
        <v>90</v>
      </c>
      <c r="B100" s="419" t="s">
        <v>772</v>
      </c>
      <c r="C100" s="420" t="s">
        <v>773</v>
      </c>
      <c r="D100" s="394" t="s">
        <v>493</v>
      </c>
      <c r="E100" s="389">
        <v>1</v>
      </c>
      <c r="F100" s="393">
        <v>10.9</v>
      </c>
      <c r="G100" s="396"/>
      <c r="H100" s="397"/>
      <c r="I100" s="389">
        <v>1</v>
      </c>
      <c r="J100" s="393">
        <v>10.9</v>
      </c>
      <c r="K100" s="394"/>
      <c r="L100" s="324"/>
      <c r="M100" s="421" t="s">
        <v>761</v>
      </c>
      <c r="N100" s="392"/>
      <c r="O100" s="399"/>
      <c r="P100" s="305"/>
    </row>
    <row r="101" spans="1:16" ht="14.1" customHeight="1">
      <c r="A101" s="440">
        <v>91</v>
      </c>
      <c r="B101" s="387" t="s">
        <v>774</v>
      </c>
      <c r="C101" s="388" t="s">
        <v>775</v>
      </c>
      <c r="D101" s="394" t="s">
        <v>493</v>
      </c>
      <c r="E101" s="389">
        <v>1</v>
      </c>
      <c r="F101" s="390">
        <v>3.5</v>
      </c>
      <c r="G101" s="396"/>
      <c r="H101" s="397"/>
      <c r="I101" s="389">
        <v>1</v>
      </c>
      <c r="J101" s="390">
        <v>3.5</v>
      </c>
      <c r="K101" s="394"/>
      <c r="L101" s="324"/>
      <c r="M101" s="386"/>
      <c r="N101" s="392"/>
      <c r="O101" s="399"/>
      <c r="P101" s="305"/>
    </row>
    <row r="102" spans="1:16" ht="14.1" customHeight="1">
      <c r="A102" s="440">
        <v>92</v>
      </c>
      <c r="B102" s="387" t="s">
        <v>776</v>
      </c>
      <c r="C102" s="388" t="s">
        <v>777</v>
      </c>
      <c r="D102" s="394" t="s">
        <v>493</v>
      </c>
      <c r="E102" s="389">
        <v>1</v>
      </c>
      <c r="F102" s="390">
        <v>9.1999999999999993</v>
      </c>
      <c r="G102" s="396"/>
      <c r="H102" s="397"/>
      <c r="I102" s="389">
        <v>1</v>
      </c>
      <c r="J102" s="390">
        <v>9.1999999999999993</v>
      </c>
      <c r="K102" s="394"/>
      <c r="L102" s="324"/>
      <c r="M102" s="386"/>
      <c r="N102" s="392"/>
      <c r="O102" s="399"/>
      <c r="P102" s="305"/>
    </row>
    <row r="103" spans="1:16" ht="14.1" customHeight="1">
      <c r="A103" s="440">
        <v>93</v>
      </c>
      <c r="B103" s="387" t="s">
        <v>778</v>
      </c>
      <c r="C103" s="388" t="s">
        <v>779</v>
      </c>
      <c r="D103" s="394" t="s">
        <v>493</v>
      </c>
      <c r="E103" s="389">
        <v>1</v>
      </c>
      <c r="F103" s="390">
        <v>4.7</v>
      </c>
      <c r="G103" s="396"/>
      <c r="H103" s="397"/>
      <c r="I103" s="389">
        <v>1</v>
      </c>
      <c r="J103" s="390">
        <v>4.7</v>
      </c>
      <c r="K103" s="394"/>
      <c r="L103" s="324"/>
      <c r="M103" s="386"/>
      <c r="N103" s="392"/>
      <c r="O103" s="399"/>
      <c r="P103" s="305"/>
    </row>
    <row r="104" spans="1:16" ht="14.1" customHeight="1">
      <c r="A104" s="440">
        <v>94</v>
      </c>
      <c r="B104" s="387" t="s">
        <v>780</v>
      </c>
      <c r="C104" s="388" t="s">
        <v>781</v>
      </c>
      <c r="D104" s="394" t="s">
        <v>493</v>
      </c>
      <c r="E104" s="389">
        <v>1</v>
      </c>
      <c r="F104" s="390">
        <v>2.2000000000000002</v>
      </c>
      <c r="G104" s="396"/>
      <c r="H104" s="397"/>
      <c r="I104" s="389">
        <v>1</v>
      </c>
      <c r="J104" s="390">
        <v>2.2000000000000002</v>
      </c>
      <c r="K104" s="394"/>
      <c r="L104" s="324"/>
      <c r="M104" s="386"/>
      <c r="N104" s="392"/>
      <c r="O104" s="399"/>
      <c r="P104" s="305"/>
    </row>
    <row r="105" spans="1:16" ht="14.1" customHeight="1">
      <c r="A105" s="440">
        <v>95</v>
      </c>
      <c r="B105" s="387" t="s">
        <v>782</v>
      </c>
      <c r="C105" s="388" t="s">
        <v>783</v>
      </c>
      <c r="D105" s="394" t="s">
        <v>493</v>
      </c>
      <c r="E105" s="389">
        <v>1</v>
      </c>
      <c r="F105" s="390">
        <v>3.4</v>
      </c>
      <c r="G105" s="396"/>
      <c r="H105" s="397"/>
      <c r="I105" s="389">
        <v>1</v>
      </c>
      <c r="J105" s="390">
        <v>3.4</v>
      </c>
      <c r="K105" s="394"/>
      <c r="L105" s="324"/>
      <c r="M105" s="386"/>
      <c r="N105" s="392"/>
      <c r="O105" s="399"/>
      <c r="P105" s="305"/>
    </row>
    <row r="106" spans="1:16" ht="14.1" customHeight="1">
      <c r="A106" s="440">
        <v>96</v>
      </c>
      <c r="B106" s="387" t="s">
        <v>784</v>
      </c>
      <c r="C106" s="388" t="s">
        <v>785</v>
      </c>
      <c r="D106" s="394" t="s">
        <v>493</v>
      </c>
      <c r="E106" s="389">
        <v>1</v>
      </c>
      <c r="F106" s="390">
        <v>8.4</v>
      </c>
      <c r="G106" s="396"/>
      <c r="H106" s="397"/>
      <c r="I106" s="389">
        <v>1</v>
      </c>
      <c r="J106" s="390">
        <v>8.4</v>
      </c>
      <c r="K106" s="394"/>
      <c r="L106" s="324"/>
      <c r="M106" s="386"/>
      <c r="N106" s="392"/>
      <c r="O106" s="399"/>
      <c r="P106" s="305"/>
    </row>
    <row r="107" spans="1:16" ht="14.1" customHeight="1">
      <c r="A107" s="440">
        <v>97</v>
      </c>
      <c r="B107" s="387" t="s">
        <v>786</v>
      </c>
      <c r="C107" s="388" t="s">
        <v>787</v>
      </c>
      <c r="D107" s="394" t="s">
        <v>493</v>
      </c>
      <c r="E107" s="389">
        <v>1</v>
      </c>
      <c r="F107" s="390">
        <v>6.7</v>
      </c>
      <c r="G107" s="396"/>
      <c r="H107" s="397"/>
      <c r="I107" s="389">
        <v>1</v>
      </c>
      <c r="J107" s="390">
        <v>6.7</v>
      </c>
      <c r="K107" s="394"/>
      <c r="L107" s="324"/>
      <c r="M107" s="386"/>
      <c r="N107" s="392"/>
      <c r="O107" s="399"/>
      <c r="P107" s="305"/>
    </row>
    <row r="108" spans="1:16" ht="14.1" customHeight="1">
      <c r="A108" s="440">
        <v>98</v>
      </c>
      <c r="B108" s="387" t="s">
        <v>788</v>
      </c>
      <c r="C108" s="388" t="s">
        <v>789</v>
      </c>
      <c r="D108" s="394" t="s">
        <v>493</v>
      </c>
      <c r="E108" s="389">
        <v>1</v>
      </c>
      <c r="F108" s="390">
        <v>6.7</v>
      </c>
      <c r="G108" s="396"/>
      <c r="H108" s="397"/>
      <c r="I108" s="389">
        <v>1</v>
      </c>
      <c r="J108" s="390">
        <v>6.7</v>
      </c>
      <c r="K108" s="394"/>
      <c r="L108" s="324"/>
      <c r="M108" s="386"/>
      <c r="N108" s="392"/>
      <c r="O108" s="399"/>
      <c r="P108" s="305"/>
    </row>
    <row r="109" spans="1:16" ht="14.1" customHeight="1">
      <c r="A109" s="440">
        <v>99</v>
      </c>
      <c r="B109" s="387" t="s">
        <v>790</v>
      </c>
      <c r="C109" s="388" t="s">
        <v>791</v>
      </c>
      <c r="D109" s="394" t="s">
        <v>493</v>
      </c>
      <c r="E109" s="389">
        <v>1</v>
      </c>
      <c r="F109" s="390">
        <v>6.5</v>
      </c>
      <c r="G109" s="396"/>
      <c r="H109" s="397"/>
      <c r="I109" s="389">
        <v>1</v>
      </c>
      <c r="J109" s="390">
        <v>6.5</v>
      </c>
      <c r="K109" s="394"/>
      <c r="L109" s="324"/>
      <c r="M109" s="386"/>
      <c r="N109" s="392"/>
      <c r="O109" s="399"/>
      <c r="P109" s="305"/>
    </row>
    <row r="110" spans="1:16" ht="14.1" customHeight="1">
      <c r="A110" s="440">
        <v>100</v>
      </c>
      <c r="B110" s="387" t="s">
        <v>792</v>
      </c>
      <c r="C110" s="388" t="s">
        <v>793</v>
      </c>
      <c r="D110" s="394" t="s">
        <v>493</v>
      </c>
      <c r="E110" s="389">
        <v>1</v>
      </c>
      <c r="F110" s="390">
        <v>6.5</v>
      </c>
      <c r="G110" s="396"/>
      <c r="H110" s="397"/>
      <c r="I110" s="389">
        <v>1</v>
      </c>
      <c r="J110" s="390">
        <v>6.5</v>
      </c>
      <c r="K110" s="394"/>
      <c r="L110" s="324"/>
      <c r="M110" s="386"/>
      <c r="N110" s="392"/>
      <c r="O110" s="399"/>
      <c r="P110" s="305"/>
    </row>
    <row r="111" spans="1:16" ht="24.75" customHeight="1">
      <c r="A111" s="440">
        <v>101</v>
      </c>
      <c r="B111" s="387" t="s">
        <v>827</v>
      </c>
      <c r="C111" s="388" t="s">
        <v>794</v>
      </c>
      <c r="D111" s="394" t="s">
        <v>493</v>
      </c>
      <c r="E111" s="389">
        <v>1</v>
      </c>
      <c r="F111" s="390">
        <v>7.9</v>
      </c>
      <c r="G111" s="396"/>
      <c r="H111" s="397"/>
      <c r="I111" s="389">
        <v>1</v>
      </c>
      <c r="J111" s="390">
        <v>7.9</v>
      </c>
      <c r="K111" s="394"/>
      <c r="L111" s="324"/>
      <c r="M111" s="386"/>
      <c r="N111" s="392"/>
      <c r="O111" s="399"/>
      <c r="P111" s="305"/>
    </row>
    <row r="112" spans="1:16" ht="14.25" customHeight="1">
      <c r="A112" s="440">
        <v>102</v>
      </c>
      <c r="B112" s="387" t="s">
        <v>795</v>
      </c>
      <c r="C112" s="423" t="s">
        <v>796</v>
      </c>
      <c r="D112" s="394" t="s">
        <v>493</v>
      </c>
      <c r="E112" s="389">
        <v>1</v>
      </c>
      <c r="F112" s="424">
        <v>4.9000000000000004</v>
      </c>
      <c r="G112" s="396"/>
      <c r="H112" s="397"/>
      <c r="I112" s="389">
        <v>1</v>
      </c>
      <c r="J112" s="390">
        <v>4.9000000000000004</v>
      </c>
      <c r="K112" s="394"/>
      <c r="L112" s="324"/>
      <c r="M112" s="386"/>
      <c r="N112" s="392"/>
      <c r="O112" s="399"/>
      <c r="P112" s="305"/>
    </row>
    <row r="113" spans="1:16" ht="24.75" customHeight="1">
      <c r="A113" s="440">
        <v>103</v>
      </c>
      <c r="B113" s="427" t="s">
        <v>797</v>
      </c>
      <c r="C113" s="388" t="s">
        <v>798</v>
      </c>
      <c r="D113" s="394" t="s">
        <v>493</v>
      </c>
      <c r="E113" s="389">
        <v>1</v>
      </c>
      <c r="F113" s="390">
        <v>8.6999999999999993</v>
      </c>
      <c r="G113" s="396"/>
      <c r="H113" s="397"/>
      <c r="I113" s="428"/>
      <c r="J113" s="429"/>
      <c r="K113" s="394"/>
      <c r="L113" s="324"/>
      <c r="M113" s="386"/>
      <c r="N113" s="392"/>
      <c r="O113" s="399"/>
      <c r="P113" s="305"/>
    </row>
    <row r="114" spans="1:16" ht="24.75" customHeight="1">
      <c r="A114" s="440">
        <v>104</v>
      </c>
      <c r="B114" s="427" t="s">
        <v>797</v>
      </c>
      <c r="C114" s="388" t="s">
        <v>799</v>
      </c>
      <c r="D114" s="394" t="s">
        <v>493</v>
      </c>
      <c r="E114" s="389">
        <v>1</v>
      </c>
      <c r="F114" s="390">
        <v>7.7</v>
      </c>
      <c r="G114" s="396"/>
      <c r="H114" s="397"/>
      <c r="I114" s="428"/>
      <c r="J114" s="429"/>
      <c r="K114" s="394"/>
      <c r="L114" s="324"/>
      <c r="M114" s="386"/>
      <c r="N114" s="392"/>
      <c r="O114" s="399"/>
      <c r="P114" s="305"/>
    </row>
    <row r="115" spans="1:16" ht="24.75" customHeight="1">
      <c r="A115" s="440">
        <v>105</v>
      </c>
      <c r="B115" s="427" t="s">
        <v>797</v>
      </c>
      <c r="C115" s="388" t="s">
        <v>800</v>
      </c>
      <c r="D115" s="394" t="s">
        <v>493</v>
      </c>
      <c r="E115" s="389">
        <v>1</v>
      </c>
      <c r="F115" s="390">
        <v>5.0999999999999996</v>
      </c>
      <c r="G115" s="396"/>
      <c r="H115" s="397"/>
      <c r="I115" s="428"/>
      <c r="J115" s="429"/>
      <c r="K115" s="394"/>
      <c r="L115" s="324"/>
      <c r="M115" s="386"/>
      <c r="N115" s="392"/>
      <c r="O115" s="399"/>
      <c r="P115" s="305"/>
    </row>
    <row r="116" spans="1:16" ht="24.75" customHeight="1">
      <c r="A116" s="440">
        <v>106</v>
      </c>
      <c r="B116" s="427" t="s">
        <v>797</v>
      </c>
      <c r="C116" s="388" t="s">
        <v>801</v>
      </c>
      <c r="D116" s="394" t="s">
        <v>493</v>
      </c>
      <c r="E116" s="389">
        <v>1</v>
      </c>
      <c r="F116" s="390">
        <v>8.1999999999999993</v>
      </c>
      <c r="G116" s="396"/>
      <c r="H116" s="397"/>
      <c r="I116" s="428"/>
      <c r="J116" s="429"/>
      <c r="K116" s="394"/>
      <c r="L116" s="324"/>
      <c r="M116" s="386"/>
      <c r="N116" s="392"/>
      <c r="O116" s="399"/>
      <c r="P116" s="305"/>
    </row>
    <row r="117" spans="1:16" ht="24.75" customHeight="1">
      <c r="A117" s="440">
        <v>107</v>
      </c>
      <c r="B117" s="427" t="s">
        <v>797</v>
      </c>
      <c r="C117" s="388" t="s">
        <v>802</v>
      </c>
      <c r="D117" s="394" t="s">
        <v>493</v>
      </c>
      <c r="E117" s="389">
        <v>1</v>
      </c>
      <c r="F117" s="390">
        <v>12</v>
      </c>
      <c r="G117" s="396"/>
      <c r="H117" s="397"/>
      <c r="I117" s="428"/>
      <c r="J117" s="429"/>
      <c r="K117" s="394"/>
      <c r="L117" s="324"/>
      <c r="M117" s="386"/>
      <c r="N117" s="392"/>
      <c r="O117" s="399"/>
      <c r="P117" s="305"/>
    </row>
    <row r="118" spans="1:16" ht="24.75" customHeight="1">
      <c r="A118" s="440">
        <v>108</v>
      </c>
      <c r="B118" s="427" t="s">
        <v>797</v>
      </c>
      <c r="C118" s="388" t="s">
        <v>803</v>
      </c>
      <c r="D118" s="394" t="s">
        <v>493</v>
      </c>
      <c r="E118" s="389">
        <v>1</v>
      </c>
      <c r="F118" s="390">
        <v>3.4</v>
      </c>
      <c r="G118" s="396"/>
      <c r="H118" s="397"/>
      <c r="I118" s="428"/>
      <c r="J118" s="429"/>
      <c r="K118" s="394"/>
      <c r="L118" s="324"/>
      <c r="M118" s="386"/>
      <c r="N118" s="392"/>
      <c r="O118" s="399"/>
      <c r="P118" s="305"/>
    </row>
    <row r="119" spans="1:16" ht="24.75" customHeight="1">
      <c r="A119" s="440">
        <v>109</v>
      </c>
      <c r="B119" s="427" t="s">
        <v>797</v>
      </c>
      <c r="C119" s="388" t="s">
        <v>804</v>
      </c>
      <c r="D119" s="394" t="s">
        <v>493</v>
      </c>
      <c r="E119" s="389">
        <v>1</v>
      </c>
      <c r="F119" s="390">
        <v>5.6</v>
      </c>
      <c r="G119" s="396"/>
      <c r="H119" s="397"/>
      <c r="I119" s="428"/>
      <c r="J119" s="429"/>
      <c r="K119" s="394"/>
      <c r="L119" s="324"/>
      <c r="M119" s="386"/>
      <c r="N119" s="392"/>
      <c r="O119" s="399"/>
      <c r="P119" s="305"/>
    </row>
    <row r="120" spans="1:16" ht="24.75" customHeight="1">
      <c r="A120" s="440">
        <v>110</v>
      </c>
      <c r="B120" s="427" t="s">
        <v>797</v>
      </c>
      <c r="C120" s="388" t="s">
        <v>805</v>
      </c>
      <c r="D120" s="394" t="s">
        <v>493</v>
      </c>
      <c r="E120" s="389">
        <v>1</v>
      </c>
      <c r="F120" s="390">
        <v>5.2</v>
      </c>
      <c r="G120" s="396"/>
      <c r="H120" s="397"/>
      <c r="I120" s="428"/>
      <c r="J120" s="429"/>
      <c r="K120" s="394"/>
      <c r="L120" s="324"/>
      <c r="M120" s="386"/>
      <c r="N120" s="392"/>
      <c r="O120" s="399"/>
      <c r="P120" s="305"/>
    </row>
    <row r="121" spans="1:16" ht="24.75" customHeight="1">
      <c r="A121" s="440">
        <v>111</v>
      </c>
      <c r="B121" s="427" t="s">
        <v>797</v>
      </c>
      <c r="C121" s="388" t="s">
        <v>806</v>
      </c>
      <c r="D121" s="394" t="s">
        <v>493</v>
      </c>
      <c r="E121" s="389">
        <v>1</v>
      </c>
      <c r="F121" s="390">
        <v>12.6</v>
      </c>
      <c r="G121" s="396"/>
      <c r="H121" s="397"/>
      <c r="I121" s="428"/>
      <c r="J121" s="429"/>
      <c r="K121" s="394"/>
      <c r="L121" s="324"/>
      <c r="M121" s="386"/>
      <c r="N121" s="392"/>
      <c r="O121" s="399"/>
      <c r="P121" s="305"/>
    </row>
    <row r="122" spans="1:16" ht="24.75" customHeight="1">
      <c r="A122" s="440">
        <v>112</v>
      </c>
      <c r="B122" s="427" t="s">
        <v>797</v>
      </c>
      <c r="C122" s="388" t="s">
        <v>807</v>
      </c>
      <c r="D122" s="394" t="s">
        <v>493</v>
      </c>
      <c r="E122" s="389">
        <v>1</v>
      </c>
      <c r="F122" s="390">
        <v>7.4</v>
      </c>
      <c r="G122" s="396"/>
      <c r="H122" s="397"/>
      <c r="I122" s="428"/>
      <c r="J122" s="429"/>
      <c r="K122" s="394"/>
      <c r="L122" s="324"/>
      <c r="M122" s="386"/>
      <c r="N122" s="392"/>
      <c r="O122" s="399"/>
      <c r="P122" s="305"/>
    </row>
    <row r="123" spans="1:16" ht="24.75" customHeight="1">
      <c r="A123" s="440">
        <v>113</v>
      </c>
      <c r="B123" s="427" t="s">
        <v>797</v>
      </c>
      <c r="C123" s="388" t="s">
        <v>808</v>
      </c>
      <c r="D123" s="394" t="s">
        <v>493</v>
      </c>
      <c r="E123" s="389">
        <v>1</v>
      </c>
      <c r="F123" s="390">
        <v>9.1</v>
      </c>
      <c r="G123" s="396"/>
      <c r="H123" s="397"/>
      <c r="I123" s="428"/>
      <c r="J123" s="429"/>
      <c r="K123" s="394"/>
      <c r="L123" s="324"/>
      <c r="M123" s="386"/>
      <c r="N123" s="392"/>
      <c r="O123" s="399"/>
      <c r="P123" s="305"/>
    </row>
    <row r="124" spans="1:16" ht="24.75" customHeight="1">
      <c r="A124" s="440">
        <v>114</v>
      </c>
      <c r="B124" s="427" t="s">
        <v>797</v>
      </c>
      <c r="C124" s="388" t="s">
        <v>809</v>
      </c>
      <c r="D124" s="394" t="s">
        <v>493</v>
      </c>
      <c r="E124" s="389">
        <v>1</v>
      </c>
      <c r="F124" s="390">
        <v>6.6</v>
      </c>
      <c r="G124" s="396"/>
      <c r="H124" s="397"/>
      <c r="I124" s="428"/>
      <c r="J124" s="429"/>
      <c r="K124" s="394"/>
      <c r="L124" s="324"/>
      <c r="M124" s="386"/>
      <c r="N124" s="392"/>
      <c r="O124" s="399"/>
      <c r="P124" s="305"/>
    </row>
    <row r="125" spans="1:16" ht="24.75" customHeight="1">
      <c r="A125" s="440">
        <v>115</v>
      </c>
      <c r="B125" s="427" t="s">
        <v>797</v>
      </c>
      <c r="C125" s="388" t="s">
        <v>810</v>
      </c>
      <c r="D125" s="394" t="s">
        <v>493</v>
      </c>
      <c r="E125" s="389">
        <v>1</v>
      </c>
      <c r="F125" s="390">
        <v>8.4</v>
      </c>
      <c r="G125" s="396"/>
      <c r="H125" s="397"/>
      <c r="I125" s="428"/>
      <c r="J125" s="429"/>
      <c r="K125" s="394"/>
      <c r="L125" s="324"/>
      <c r="M125" s="386"/>
      <c r="N125" s="392"/>
      <c r="O125" s="399"/>
      <c r="P125" s="305"/>
    </row>
    <row r="126" spans="1:16" ht="24.75" customHeight="1">
      <c r="A126" s="440">
        <v>116</v>
      </c>
      <c r="B126" s="427" t="s">
        <v>797</v>
      </c>
      <c r="C126" s="388" t="s">
        <v>811</v>
      </c>
      <c r="D126" s="394" t="s">
        <v>493</v>
      </c>
      <c r="E126" s="389">
        <v>1</v>
      </c>
      <c r="F126" s="390">
        <v>4.3</v>
      </c>
      <c r="G126" s="396"/>
      <c r="H126" s="397"/>
      <c r="I126" s="428"/>
      <c r="J126" s="429"/>
      <c r="K126" s="394"/>
      <c r="L126" s="324"/>
      <c r="M126" s="386"/>
      <c r="N126" s="392"/>
      <c r="O126" s="399"/>
      <c r="P126" s="305"/>
    </row>
    <row r="127" spans="1:16" ht="24.75" customHeight="1">
      <c r="A127" s="440">
        <v>117</v>
      </c>
      <c r="B127" s="427" t="s">
        <v>797</v>
      </c>
      <c r="C127" s="388" t="s">
        <v>812</v>
      </c>
      <c r="D127" s="394" t="s">
        <v>493</v>
      </c>
      <c r="E127" s="389">
        <v>1</v>
      </c>
      <c r="F127" s="390">
        <v>10</v>
      </c>
      <c r="G127" s="396"/>
      <c r="H127" s="397"/>
      <c r="I127" s="428"/>
      <c r="J127" s="429"/>
      <c r="K127" s="394"/>
      <c r="L127" s="324"/>
      <c r="M127" s="386"/>
      <c r="N127" s="392"/>
      <c r="O127" s="399"/>
      <c r="P127" s="305"/>
    </row>
    <row r="128" spans="1:16" ht="24.75" customHeight="1">
      <c r="A128" s="440">
        <v>118</v>
      </c>
      <c r="B128" s="427" t="s">
        <v>797</v>
      </c>
      <c r="C128" s="388" t="s">
        <v>813</v>
      </c>
      <c r="D128" s="394" t="s">
        <v>493</v>
      </c>
      <c r="E128" s="389">
        <v>1</v>
      </c>
      <c r="F128" s="390">
        <v>5.9</v>
      </c>
      <c r="G128" s="396"/>
      <c r="H128" s="397"/>
      <c r="I128" s="428"/>
      <c r="J128" s="429"/>
      <c r="K128" s="394"/>
      <c r="L128" s="324"/>
      <c r="M128" s="386"/>
      <c r="N128" s="392"/>
      <c r="O128" s="399"/>
      <c r="P128" s="305"/>
    </row>
    <row r="129" spans="1:16" ht="24.75" customHeight="1">
      <c r="A129" s="440">
        <v>119</v>
      </c>
      <c r="B129" s="427" t="s">
        <v>797</v>
      </c>
      <c r="C129" s="388" t="s">
        <v>814</v>
      </c>
      <c r="D129" s="394" t="s">
        <v>493</v>
      </c>
      <c r="E129" s="389">
        <v>1</v>
      </c>
      <c r="F129" s="390">
        <v>7.6</v>
      </c>
      <c r="G129" s="396"/>
      <c r="H129" s="397"/>
      <c r="I129" s="428"/>
      <c r="J129" s="429"/>
      <c r="K129" s="394"/>
      <c r="L129" s="324"/>
      <c r="M129" s="386"/>
      <c r="N129" s="392"/>
      <c r="O129" s="399"/>
      <c r="P129" s="305"/>
    </row>
    <row r="130" spans="1:16" ht="24.75" customHeight="1">
      <c r="A130" s="440">
        <v>120</v>
      </c>
      <c r="B130" s="427" t="s">
        <v>797</v>
      </c>
      <c r="C130" s="388" t="s">
        <v>815</v>
      </c>
      <c r="D130" s="394" t="s">
        <v>493</v>
      </c>
      <c r="E130" s="389">
        <v>1</v>
      </c>
      <c r="F130" s="390">
        <v>8</v>
      </c>
      <c r="G130" s="396"/>
      <c r="H130" s="397"/>
      <c r="I130" s="428"/>
      <c r="J130" s="429"/>
      <c r="K130" s="394"/>
      <c r="L130" s="324"/>
      <c r="M130" s="386"/>
      <c r="N130" s="392"/>
      <c r="O130" s="399"/>
      <c r="P130" s="305"/>
    </row>
    <row r="131" spans="1:16" ht="24.75" customHeight="1">
      <c r="A131" s="440">
        <v>121</v>
      </c>
      <c r="B131" s="427" t="s">
        <v>797</v>
      </c>
      <c r="C131" s="388" t="s">
        <v>816</v>
      </c>
      <c r="D131" s="394" t="s">
        <v>493</v>
      </c>
      <c r="E131" s="389">
        <v>1</v>
      </c>
      <c r="F131" s="390">
        <v>10.7</v>
      </c>
      <c r="G131" s="396"/>
      <c r="H131" s="397"/>
      <c r="I131" s="428"/>
      <c r="J131" s="429"/>
      <c r="K131" s="394"/>
      <c r="L131" s="324"/>
      <c r="M131" s="386"/>
      <c r="N131" s="392"/>
      <c r="O131" s="399"/>
      <c r="P131" s="305"/>
    </row>
    <row r="132" spans="1:16" ht="24.75" customHeight="1">
      <c r="A132" s="440">
        <v>122</v>
      </c>
      <c r="B132" s="427" t="s">
        <v>797</v>
      </c>
      <c r="C132" s="388" t="s">
        <v>817</v>
      </c>
      <c r="D132" s="394" t="s">
        <v>493</v>
      </c>
      <c r="E132" s="389">
        <v>1</v>
      </c>
      <c r="F132" s="390">
        <v>10.4</v>
      </c>
      <c r="G132" s="396"/>
      <c r="H132" s="397"/>
      <c r="I132" s="428"/>
      <c r="J132" s="429"/>
      <c r="K132" s="394"/>
      <c r="L132" s="324"/>
      <c r="M132" s="386"/>
      <c r="N132" s="392"/>
      <c r="O132" s="399"/>
      <c r="P132" s="305"/>
    </row>
    <row r="133" spans="1:16" ht="24.75" customHeight="1">
      <c r="A133" s="440">
        <v>123</v>
      </c>
      <c r="B133" s="427" t="s">
        <v>797</v>
      </c>
      <c r="C133" s="388" t="s">
        <v>818</v>
      </c>
      <c r="D133" s="394" t="s">
        <v>493</v>
      </c>
      <c r="E133" s="389">
        <v>1</v>
      </c>
      <c r="F133" s="390">
        <v>7.7</v>
      </c>
      <c r="G133" s="396"/>
      <c r="H133" s="397"/>
      <c r="I133" s="428"/>
      <c r="J133" s="429"/>
      <c r="K133" s="394"/>
      <c r="L133" s="324"/>
      <c r="M133" s="386"/>
      <c r="N133" s="392"/>
      <c r="O133" s="399"/>
      <c r="P133" s="305"/>
    </row>
    <row r="134" spans="1:16" ht="24.75" customHeight="1">
      <c r="A134" s="440">
        <v>124</v>
      </c>
      <c r="B134" s="427" t="s">
        <v>797</v>
      </c>
      <c r="C134" s="388" t="s">
        <v>819</v>
      </c>
      <c r="D134" s="394" t="s">
        <v>493</v>
      </c>
      <c r="E134" s="389">
        <v>1</v>
      </c>
      <c r="F134" s="390">
        <v>11.4</v>
      </c>
      <c r="G134" s="396"/>
      <c r="H134" s="397"/>
      <c r="I134" s="428"/>
      <c r="J134" s="429"/>
      <c r="K134" s="394"/>
      <c r="L134" s="324"/>
      <c r="M134" s="386"/>
      <c r="N134" s="392"/>
      <c r="O134" s="399"/>
      <c r="P134" s="305"/>
    </row>
    <row r="135" spans="1:16" ht="24.75" customHeight="1">
      <c r="A135" s="440">
        <v>125</v>
      </c>
      <c r="B135" s="427" t="s">
        <v>797</v>
      </c>
      <c r="C135" s="388" t="s">
        <v>820</v>
      </c>
      <c r="D135" s="394" t="s">
        <v>493</v>
      </c>
      <c r="E135" s="389">
        <v>1</v>
      </c>
      <c r="F135" s="390">
        <v>4.9000000000000004</v>
      </c>
      <c r="G135" s="396"/>
      <c r="H135" s="397"/>
      <c r="I135" s="428"/>
      <c r="J135" s="429"/>
      <c r="K135" s="394"/>
      <c r="L135" s="324"/>
      <c r="M135" s="386"/>
      <c r="N135" s="392"/>
      <c r="O135" s="399"/>
      <c r="P135" s="305"/>
    </row>
    <row r="136" spans="1:16" ht="24.75" customHeight="1">
      <c r="A136" s="440">
        <v>126</v>
      </c>
      <c r="B136" s="427" t="s">
        <v>797</v>
      </c>
      <c r="C136" s="388" t="s">
        <v>821</v>
      </c>
      <c r="D136" s="394" t="s">
        <v>493</v>
      </c>
      <c r="E136" s="389">
        <v>1</v>
      </c>
      <c r="F136" s="390">
        <v>7.5</v>
      </c>
      <c r="G136" s="396"/>
      <c r="H136" s="397"/>
      <c r="I136" s="428"/>
      <c r="J136" s="429"/>
      <c r="K136" s="394"/>
      <c r="L136" s="324"/>
      <c r="M136" s="386"/>
      <c r="N136" s="392"/>
      <c r="O136" s="399"/>
      <c r="P136" s="305"/>
    </row>
    <row r="137" spans="1:16" ht="24.75" customHeight="1">
      <c r="A137" s="440">
        <v>127</v>
      </c>
      <c r="B137" s="427" t="s">
        <v>797</v>
      </c>
      <c r="C137" s="388" t="s">
        <v>822</v>
      </c>
      <c r="D137" s="394" t="s">
        <v>493</v>
      </c>
      <c r="E137" s="389">
        <v>1</v>
      </c>
      <c r="F137" s="390">
        <v>13.1</v>
      </c>
      <c r="G137" s="396"/>
      <c r="H137" s="397"/>
      <c r="I137" s="428"/>
      <c r="J137" s="429"/>
      <c r="K137" s="394"/>
      <c r="L137" s="324"/>
      <c r="M137" s="386"/>
      <c r="N137" s="392"/>
      <c r="O137" s="399"/>
      <c r="P137" s="305"/>
    </row>
    <row r="138" spans="1:16" ht="24.75" customHeight="1">
      <c r="A138" s="440">
        <v>128</v>
      </c>
      <c r="B138" s="427" t="s">
        <v>797</v>
      </c>
      <c r="C138" s="388" t="s">
        <v>823</v>
      </c>
      <c r="D138" s="394" t="s">
        <v>493</v>
      </c>
      <c r="E138" s="389">
        <v>1</v>
      </c>
      <c r="F138" s="390">
        <v>5.5</v>
      </c>
      <c r="G138" s="396"/>
      <c r="H138" s="397"/>
      <c r="I138" s="428"/>
      <c r="J138" s="429"/>
      <c r="K138" s="394"/>
      <c r="L138" s="324"/>
      <c r="M138" s="386"/>
      <c r="N138" s="392"/>
      <c r="O138" s="399"/>
      <c r="P138" s="305"/>
    </row>
    <row r="139" spans="1:16" ht="24.75" customHeight="1">
      <c r="A139" s="440">
        <v>129</v>
      </c>
      <c r="B139" s="427" t="s">
        <v>797</v>
      </c>
      <c r="C139" s="388" t="s">
        <v>824</v>
      </c>
      <c r="D139" s="394" t="s">
        <v>493</v>
      </c>
      <c r="E139" s="389">
        <v>1</v>
      </c>
      <c r="F139" s="390">
        <v>4.3</v>
      </c>
      <c r="G139" s="396"/>
      <c r="H139" s="397"/>
      <c r="I139" s="428"/>
      <c r="J139" s="429"/>
      <c r="K139" s="394"/>
      <c r="L139" s="324"/>
      <c r="M139" s="386"/>
      <c r="N139" s="392"/>
      <c r="O139" s="399"/>
      <c r="P139" s="305"/>
    </row>
    <row r="140" spans="1:16" ht="24.75" customHeight="1">
      <c r="A140" s="440">
        <v>130</v>
      </c>
      <c r="B140" s="427" t="s">
        <v>797</v>
      </c>
      <c r="C140" s="388" t="s">
        <v>825</v>
      </c>
      <c r="D140" s="394" t="s">
        <v>493</v>
      </c>
      <c r="E140" s="389">
        <v>1</v>
      </c>
      <c r="F140" s="390">
        <v>10.7</v>
      </c>
      <c r="G140" s="396"/>
      <c r="H140" s="397"/>
      <c r="I140" s="428"/>
      <c r="J140" s="429"/>
      <c r="K140" s="394"/>
      <c r="L140" s="324"/>
      <c r="M140" s="386"/>
      <c r="N140" s="392"/>
      <c r="O140" s="399"/>
      <c r="P140" s="305"/>
    </row>
    <row r="141" spans="1:16" ht="24.75" customHeight="1">
      <c r="A141" s="440">
        <v>131</v>
      </c>
      <c r="B141" s="427" t="s">
        <v>797</v>
      </c>
      <c r="C141" s="388" t="s">
        <v>826</v>
      </c>
      <c r="D141" s="394" t="s">
        <v>493</v>
      </c>
      <c r="E141" s="389">
        <v>1</v>
      </c>
      <c r="F141" s="390">
        <v>6.7</v>
      </c>
      <c r="G141" s="396"/>
      <c r="H141" s="397"/>
      <c r="I141" s="428"/>
      <c r="J141" s="429"/>
      <c r="K141" s="394"/>
      <c r="L141" s="324"/>
      <c r="M141" s="386"/>
      <c r="N141" s="392"/>
      <c r="O141" s="399"/>
      <c r="P141" s="305"/>
    </row>
    <row r="142" spans="1:16" ht="15.75" customHeight="1">
      <c r="A142" s="325">
        <v>132</v>
      </c>
      <c r="B142" s="387" t="s">
        <v>832</v>
      </c>
      <c r="C142" s="454" t="s">
        <v>833</v>
      </c>
      <c r="D142" s="455" t="s">
        <v>493</v>
      </c>
      <c r="E142" s="456">
        <v>1</v>
      </c>
      <c r="F142" s="457">
        <v>3.2</v>
      </c>
      <c r="G142" s="458"/>
      <c r="H142" s="459"/>
      <c r="I142" s="456">
        <v>1</v>
      </c>
      <c r="J142" s="457">
        <v>3.2</v>
      </c>
      <c r="K142" s="455"/>
      <c r="L142" s="272"/>
      <c r="M142" s="460"/>
      <c r="N142" s="309"/>
      <c r="O142" s="461"/>
      <c r="P142" s="305"/>
    </row>
    <row r="143" spans="1:16" ht="15.75" customHeight="1">
      <c r="A143" s="325">
        <v>133</v>
      </c>
      <c r="B143" s="387" t="s">
        <v>834</v>
      </c>
      <c r="C143" s="454" t="s">
        <v>835</v>
      </c>
      <c r="D143" s="455" t="s">
        <v>493</v>
      </c>
      <c r="E143" s="456">
        <v>1</v>
      </c>
      <c r="F143" s="457">
        <v>4.2</v>
      </c>
      <c r="G143" s="458"/>
      <c r="H143" s="459"/>
      <c r="I143" s="456">
        <v>1</v>
      </c>
      <c r="J143" s="457">
        <v>4.2</v>
      </c>
      <c r="K143" s="455"/>
      <c r="L143" s="272"/>
      <c r="M143" s="460"/>
      <c r="N143" s="309"/>
      <c r="O143" s="461"/>
      <c r="P143" s="305"/>
    </row>
    <row r="144" spans="1:16" ht="15.75" customHeight="1">
      <c r="A144" s="325">
        <v>134</v>
      </c>
      <c r="B144" s="387" t="s">
        <v>836</v>
      </c>
      <c r="C144" s="454" t="s">
        <v>837</v>
      </c>
      <c r="D144" s="455" t="s">
        <v>493</v>
      </c>
      <c r="E144" s="456">
        <v>1</v>
      </c>
      <c r="F144" s="457">
        <v>5.5</v>
      </c>
      <c r="G144" s="458"/>
      <c r="H144" s="459"/>
      <c r="I144" s="456">
        <v>1</v>
      </c>
      <c r="J144" s="457">
        <v>5.5</v>
      </c>
      <c r="K144" s="455"/>
      <c r="L144" s="272"/>
      <c r="M144" s="460"/>
      <c r="N144" s="309"/>
      <c r="O144" s="461"/>
      <c r="P144" s="305"/>
    </row>
    <row r="145" spans="1:16" ht="15.75" customHeight="1">
      <c r="A145" s="325">
        <v>135</v>
      </c>
      <c r="B145" s="387" t="s">
        <v>838</v>
      </c>
      <c r="C145" s="454" t="s">
        <v>839</v>
      </c>
      <c r="D145" s="455" t="s">
        <v>493</v>
      </c>
      <c r="E145" s="456">
        <v>1</v>
      </c>
      <c r="F145" s="457">
        <v>8.1999999999999993</v>
      </c>
      <c r="G145" s="458"/>
      <c r="H145" s="459"/>
      <c r="I145" s="456">
        <v>1</v>
      </c>
      <c r="J145" s="457">
        <v>8.1999999999999993</v>
      </c>
      <c r="K145" s="455"/>
      <c r="L145" s="272"/>
      <c r="M145" s="460"/>
      <c r="N145" s="309"/>
      <c r="O145" s="461"/>
      <c r="P145" s="305"/>
    </row>
    <row r="146" spans="1:16" ht="15.75" customHeight="1">
      <c r="A146" s="325">
        <v>136</v>
      </c>
      <c r="B146" s="387" t="s">
        <v>840</v>
      </c>
      <c r="C146" s="454" t="s">
        <v>841</v>
      </c>
      <c r="D146" s="455" t="s">
        <v>493</v>
      </c>
      <c r="E146" s="456">
        <v>1</v>
      </c>
      <c r="F146" s="457">
        <v>2.1</v>
      </c>
      <c r="G146" s="458"/>
      <c r="H146" s="459"/>
      <c r="I146" s="456">
        <v>1</v>
      </c>
      <c r="J146" s="457">
        <v>2.1</v>
      </c>
      <c r="K146" s="455"/>
      <c r="L146" s="272"/>
      <c r="M146" s="460"/>
      <c r="N146" s="309"/>
      <c r="O146" s="461"/>
      <c r="P146" s="305"/>
    </row>
    <row r="147" spans="1:16" ht="15.75" customHeight="1">
      <c r="A147" s="325">
        <v>137</v>
      </c>
      <c r="B147" s="391" t="s">
        <v>842</v>
      </c>
      <c r="C147" s="462" t="s">
        <v>843</v>
      </c>
      <c r="D147" s="455" t="s">
        <v>493</v>
      </c>
      <c r="E147" s="456">
        <v>1</v>
      </c>
      <c r="F147" s="463">
        <v>5.8</v>
      </c>
      <c r="G147" s="458"/>
      <c r="H147" s="464"/>
      <c r="I147" s="456">
        <v>1</v>
      </c>
      <c r="J147" s="463">
        <v>5.8</v>
      </c>
      <c r="K147" s="455"/>
      <c r="L147" s="272"/>
      <c r="M147" s="465" t="s">
        <v>612</v>
      </c>
      <c r="N147" s="309"/>
      <c r="O147" s="461"/>
      <c r="P147" s="305"/>
    </row>
    <row r="148" spans="1:16" ht="15.75" customHeight="1">
      <c r="A148" s="325">
        <v>138</v>
      </c>
      <c r="B148" s="466" t="s">
        <v>844</v>
      </c>
      <c r="C148" s="462" t="s">
        <v>845</v>
      </c>
      <c r="D148" s="455" t="s">
        <v>493</v>
      </c>
      <c r="E148" s="456">
        <v>1</v>
      </c>
      <c r="F148" s="463">
        <v>3.6</v>
      </c>
      <c r="G148" s="458"/>
      <c r="H148" s="464"/>
      <c r="I148" s="456">
        <v>1</v>
      </c>
      <c r="J148" s="463">
        <v>3.6</v>
      </c>
      <c r="K148" s="455"/>
      <c r="L148" s="272"/>
      <c r="M148" s="465" t="s">
        <v>612</v>
      </c>
      <c r="N148" s="309"/>
      <c r="O148" s="461"/>
      <c r="P148" s="305"/>
    </row>
    <row r="149" spans="1:16" ht="15.75" customHeight="1">
      <c r="A149" s="325">
        <v>139</v>
      </c>
      <c r="B149" s="387" t="s">
        <v>846</v>
      </c>
      <c r="C149" s="454" t="s">
        <v>847</v>
      </c>
      <c r="D149" s="455" t="s">
        <v>493</v>
      </c>
      <c r="E149" s="456">
        <v>1</v>
      </c>
      <c r="F149" s="457">
        <v>7.2</v>
      </c>
      <c r="G149" s="458"/>
      <c r="H149" s="459"/>
      <c r="I149" s="456">
        <v>1</v>
      </c>
      <c r="J149" s="457">
        <v>7.2</v>
      </c>
      <c r="K149" s="455"/>
      <c r="L149" s="272"/>
      <c r="M149" s="460"/>
      <c r="N149" s="309"/>
      <c r="O149" s="461"/>
      <c r="P149" s="305"/>
    </row>
    <row r="150" spans="1:16" ht="15.75" customHeight="1">
      <c r="A150" s="325">
        <v>140</v>
      </c>
      <c r="B150" s="387" t="s">
        <v>848</v>
      </c>
      <c r="C150" s="454" t="s">
        <v>849</v>
      </c>
      <c r="D150" s="455" t="s">
        <v>493</v>
      </c>
      <c r="E150" s="456">
        <v>1</v>
      </c>
      <c r="F150" s="457">
        <v>3</v>
      </c>
      <c r="G150" s="458"/>
      <c r="H150" s="459"/>
      <c r="I150" s="456">
        <v>1</v>
      </c>
      <c r="J150" s="457">
        <v>3</v>
      </c>
      <c r="K150" s="455"/>
      <c r="L150" s="272"/>
      <c r="M150" s="460"/>
      <c r="N150" s="309"/>
      <c r="O150" s="461"/>
      <c r="P150" s="305"/>
    </row>
    <row r="151" spans="1:16" ht="15.75" customHeight="1">
      <c r="A151" s="325">
        <v>141</v>
      </c>
      <c r="B151" s="387" t="s">
        <v>850</v>
      </c>
      <c r="C151" s="454" t="s">
        <v>851</v>
      </c>
      <c r="D151" s="455" t="s">
        <v>493</v>
      </c>
      <c r="E151" s="456">
        <v>1</v>
      </c>
      <c r="F151" s="457">
        <v>3.5</v>
      </c>
      <c r="G151" s="458"/>
      <c r="H151" s="459"/>
      <c r="I151" s="456">
        <v>1</v>
      </c>
      <c r="J151" s="457">
        <v>3.5</v>
      </c>
      <c r="K151" s="455"/>
      <c r="L151" s="272"/>
      <c r="M151" s="460"/>
      <c r="N151" s="309"/>
      <c r="O151" s="461"/>
      <c r="P151" s="305"/>
    </row>
    <row r="152" spans="1:16" ht="15.75" customHeight="1">
      <c r="A152" s="325">
        <v>142</v>
      </c>
      <c r="B152" s="387" t="s">
        <v>852</v>
      </c>
      <c r="C152" s="454" t="s">
        <v>853</v>
      </c>
      <c r="D152" s="455" t="s">
        <v>493</v>
      </c>
      <c r="E152" s="456">
        <v>1</v>
      </c>
      <c r="F152" s="457">
        <v>3.6</v>
      </c>
      <c r="G152" s="458"/>
      <c r="H152" s="459"/>
      <c r="I152" s="456">
        <v>1</v>
      </c>
      <c r="J152" s="457">
        <v>3.6</v>
      </c>
      <c r="K152" s="455"/>
      <c r="L152" s="272"/>
      <c r="M152" s="460"/>
      <c r="N152" s="309"/>
      <c r="O152" s="461"/>
      <c r="P152" s="305"/>
    </row>
    <row r="153" spans="1:16" ht="15.75" customHeight="1">
      <c r="A153" s="325">
        <v>143</v>
      </c>
      <c r="B153" s="387" t="s">
        <v>854</v>
      </c>
      <c r="C153" s="454" t="s">
        <v>767</v>
      </c>
      <c r="D153" s="455" t="s">
        <v>493</v>
      </c>
      <c r="E153" s="456">
        <v>1</v>
      </c>
      <c r="F153" s="457">
        <v>4.3</v>
      </c>
      <c r="G153" s="458"/>
      <c r="H153" s="459"/>
      <c r="I153" s="456">
        <v>1</v>
      </c>
      <c r="J153" s="457">
        <v>4.3</v>
      </c>
      <c r="K153" s="455"/>
      <c r="L153" s="272"/>
      <c r="M153" s="460"/>
      <c r="N153" s="309"/>
      <c r="O153" s="461"/>
      <c r="P153" s="305"/>
    </row>
    <row r="154" spans="1:16" ht="15.75" customHeight="1">
      <c r="A154" s="325">
        <v>144</v>
      </c>
      <c r="B154" s="387" t="s">
        <v>855</v>
      </c>
      <c r="C154" s="454" t="s">
        <v>773</v>
      </c>
      <c r="D154" s="455" t="s">
        <v>493</v>
      </c>
      <c r="E154" s="456">
        <v>1</v>
      </c>
      <c r="F154" s="457">
        <v>10.5</v>
      </c>
      <c r="G154" s="458"/>
      <c r="H154" s="459"/>
      <c r="I154" s="456">
        <v>1</v>
      </c>
      <c r="J154" s="457">
        <v>10.5</v>
      </c>
      <c r="K154" s="455"/>
      <c r="L154" s="272"/>
      <c r="M154" s="460"/>
      <c r="N154" s="309"/>
      <c r="O154" s="461"/>
      <c r="P154" s="305"/>
    </row>
    <row r="155" spans="1:16" ht="15.75" customHeight="1">
      <c r="A155" s="325">
        <v>145</v>
      </c>
      <c r="B155" s="387" t="s">
        <v>856</v>
      </c>
      <c r="C155" s="454" t="s">
        <v>760</v>
      </c>
      <c r="D155" s="455" t="s">
        <v>493</v>
      </c>
      <c r="E155" s="456">
        <v>1</v>
      </c>
      <c r="F155" s="457">
        <v>4.5999999999999996</v>
      </c>
      <c r="G155" s="458"/>
      <c r="H155" s="459"/>
      <c r="I155" s="456">
        <v>1</v>
      </c>
      <c r="J155" s="457">
        <v>4.5999999999999996</v>
      </c>
      <c r="K155" s="455"/>
      <c r="L155" s="272"/>
      <c r="M155" s="460"/>
      <c r="N155" s="309"/>
      <c r="O155" s="461"/>
      <c r="P155" s="305"/>
    </row>
    <row r="156" spans="1:16" ht="15.75" customHeight="1">
      <c r="A156" s="325">
        <v>146</v>
      </c>
      <c r="B156" s="387" t="s">
        <v>857</v>
      </c>
      <c r="C156" s="454" t="s">
        <v>858</v>
      </c>
      <c r="D156" s="455" t="s">
        <v>493</v>
      </c>
      <c r="E156" s="456">
        <v>1</v>
      </c>
      <c r="F156" s="457">
        <v>4.5</v>
      </c>
      <c r="G156" s="458"/>
      <c r="H156" s="459"/>
      <c r="I156" s="456">
        <v>1</v>
      </c>
      <c r="J156" s="457">
        <v>4.5</v>
      </c>
      <c r="K156" s="455"/>
      <c r="L156" s="272"/>
      <c r="M156" s="460"/>
      <c r="N156" s="309"/>
      <c r="O156" s="461"/>
      <c r="P156" s="305"/>
    </row>
    <row r="157" spans="1:16" ht="15.75" customHeight="1">
      <c r="A157" s="325">
        <v>147</v>
      </c>
      <c r="B157" s="387" t="s">
        <v>859</v>
      </c>
      <c r="C157" s="454" t="s">
        <v>860</v>
      </c>
      <c r="D157" s="455" t="s">
        <v>493</v>
      </c>
      <c r="E157" s="456">
        <v>1</v>
      </c>
      <c r="F157" s="457">
        <v>6.2</v>
      </c>
      <c r="G157" s="458"/>
      <c r="H157" s="459"/>
      <c r="I157" s="456">
        <v>1</v>
      </c>
      <c r="J157" s="457">
        <v>6.2</v>
      </c>
      <c r="K157" s="455"/>
      <c r="L157" s="272"/>
      <c r="M157" s="460"/>
      <c r="N157" s="309"/>
      <c r="O157" s="461"/>
      <c r="P157" s="305"/>
    </row>
    <row r="158" spans="1:16" ht="15.75" customHeight="1">
      <c r="A158" s="325">
        <v>148</v>
      </c>
      <c r="B158" s="387" t="s">
        <v>861</v>
      </c>
      <c r="C158" s="454" t="s">
        <v>862</v>
      </c>
      <c r="D158" s="455" t="s">
        <v>493</v>
      </c>
      <c r="E158" s="456">
        <v>1</v>
      </c>
      <c r="F158" s="457">
        <v>2.2999999999999998</v>
      </c>
      <c r="G158" s="458"/>
      <c r="H158" s="459"/>
      <c r="I158" s="456">
        <v>1</v>
      </c>
      <c r="J158" s="457">
        <v>2.2999999999999998</v>
      </c>
      <c r="K158" s="455"/>
      <c r="L158" s="272"/>
      <c r="M158" s="460"/>
      <c r="N158" s="309"/>
      <c r="O158" s="461"/>
      <c r="P158" s="305"/>
    </row>
    <row r="159" spans="1:16" ht="15.75" customHeight="1">
      <c r="A159" s="325">
        <v>149</v>
      </c>
      <c r="B159" s="387" t="s">
        <v>863</v>
      </c>
      <c r="C159" s="454" t="s">
        <v>864</v>
      </c>
      <c r="D159" s="455" t="s">
        <v>493</v>
      </c>
      <c r="E159" s="456">
        <v>1</v>
      </c>
      <c r="F159" s="457">
        <v>2.6</v>
      </c>
      <c r="G159" s="458"/>
      <c r="H159" s="459"/>
      <c r="I159" s="456">
        <v>1</v>
      </c>
      <c r="J159" s="457">
        <v>2.6</v>
      </c>
      <c r="K159" s="455"/>
      <c r="L159" s="272"/>
      <c r="M159" s="460"/>
      <c r="N159" s="309"/>
      <c r="O159" s="461"/>
      <c r="P159" s="305"/>
    </row>
    <row r="160" spans="1:16" ht="15.75" customHeight="1">
      <c r="A160" s="325">
        <v>150</v>
      </c>
      <c r="B160" s="387" t="s">
        <v>865</v>
      </c>
      <c r="C160" s="467" t="s">
        <v>866</v>
      </c>
      <c r="D160" s="455" t="s">
        <v>493</v>
      </c>
      <c r="E160" s="456">
        <v>1</v>
      </c>
      <c r="F160" s="457">
        <v>4</v>
      </c>
      <c r="G160" s="458"/>
      <c r="H160" s="459"/>
      <c r="I160" s="456">
        <v>1</v>
      </c>
      <c r="J160" s="457">
        <v>4</v>
      </c>
      <c r="K160" s="455"/>
      <c r="L160" s="272"/>
      <c r="M160" s="460"/>
      <c r="N160" s="309"/>
      <c r="O160" s="461"/>
      <c r="P160" s="305"/>
    </row>
    <row r="161" spans="1:16" ht="15.75" customHeight="1">
      <c r="A161" s="325">
        <v>151</v>
      </c>
      <c r="B161" s="387" t="s">
        <v>867</v>
      </c>
      <c r="C161" s="454" t="s">
        <v>868</v>
      </c>
      <c r="D161" s="455" t="s">
        <v>493</v>
      </c>
      <c r="E161" s="456">
        <v>1</v>
      </c>
      <c r="F161" s="457">
        <v>2.6</v>
      </c>
      <c r="G161" s="458"/>
      <c r="H161" s="459"/>
      <c r="I161" s="456">
        <v>1</v>
      </c>
      <c r="J161" s="457">
        <v>2.6</v>
      </c>
      <c r="K161" s="455"/>
      <c r="L161" s="272"/>
      <c r="M161" s="460"/>
      <c r="N161" s="309"/>
      <c r="O161" s="461"/>
      <c r="P161" s="305"/>
    </row>
    <row r="162" spans="1:16" ht="15.75" customHeight="1">
      <c r="A162" s="325">
        <v>152</v>
      </c>
      <c r="B162" s="387" t="s">
        <v>869</v>
      </c>
      <c r="C162" s="454" t="s">
        <v>870</v>
      </c>
      <c r="D162" s="455" t="s">
        <v>493</v>
      </c>
      <c r="E162" s="456">
        <v>1</v>
      </c>
      <c r="F162" s="457">
        <v>10.4</v>
      </c>
      <c r="G162" s="458"/>
      <c r="H162" s="459"/>
      <c r="I162" s="456">
        <v>1</v>
      </c>
      <c r="J162" s="457">
        <v>10.4</v>
      </c>
      <c r="K162" s="455"/>
      <c r="L162" s="272"/>
      <c r="M162" s="460"/>
      <c r="N162" s="309"/>
      <c r="O162" s="461"/>
      <c r="P162" s="305"/>
    </row>
    <row r="163" spans="1:16" ht="15.75" customHeight="1">
      <c r="A163" s="325">
        <v>153</v>
      </c>
      <c r="B163" s="387" t="s">
        <v>871</v>
      </c>
      <c r="C163" s="454" t="s">
        <v>872</v>
      </c>
      <c r="D163" s="455" t="s">
        <v>493</v>
      </c>
      <c r="E163" s="456">
        <v>1</v>
      </c>
      <c r="F163" s="457">
        <v>4.0999999999999996</v>
      </c>
      <c r="G163" s="458"/>
      <c r="H163" s="459"/>
      <c r="I163" s="456">
        <v>1</v>
      </c>
      <c r="J163" s="457">
        <v>4.0999999999999996</v>
      </c>
      <c r="K163" s="455"/>
      <c r="L163" s="272"/>
      <c r="M163" s="460"/>
      <c r="N163" s="309"/>
      <c r="O163" s="461"/>
      <c r="P163" s="305"/>
    </row>
    <row r="164" spans="1:16" ht="15.75" customHeight="1">
      <c r="A164" s="325">
        <v>154</v>
      </c>
      <c r="B164" s="387" t="s">
        <v>873</v>
      </c>
      <c r="C164" s="454" t="s">
        <v>874</v>
      </c>
      <c r="D164" s="468" t="s">
        <v>493</v>
      </c>
      <c r="E164" s="456">
        <v>1</v>
      </c>
      <c r="F164" s="457">
        <v>2.2999999999999998</v>
      </c>
      <c r="G164" s="458"/>
      <c r="H164" s="459"/>
      <c r="I164" s="456">
        <v>1</v>
      </c>
      <c r="J164" s="457">
        <v>2.2999999999999998</v>
      </c>
      <c r="K164" s="455"/>
      <c r="L164" s="272"/>
      <c r="M164" s="460"/>
      <c r="N164" s="309"/>
      <c r="O164" s="461"/>
      <c r="P164" s="305"/>
    </row>
    <row r="165" spans="1:16" ht="15.75" customHeight="1">
      <c r="A165" s="325">
        <v>155</v>
      </c>
      <c r="B165" s="387" t="s">
        <v>875</v>
      </c>
      <c r="C165" s="454" t="s">
        <v>876</v>
      </c>
      <c r="D165" s="455" t="s">
        <v>493</v>
      </c>
      <c r="E165" s="456">
        <v>1</v>
      </c>
      <c r="F165" s="469">
        <v>8.5</v>
      </c>
      <c r="G165" s="458"/>
      <c r="H165" s="459"/>
      <c r="I165" s="456">
        <v>1</v>
      </c>
      <c r="J165" s="457">
        <v>8.5</v>
      </c>
      <c r="K165" s="455"/>
      <c r="L165" s="272"/>
      <c r="M165" s="460"/>
      <c r="N165" s="309"/>
      <c r="O165" s="461"/>
      <c r="P165" s="305"/>
    </row>
    <row r="166" spans="1:16" ht="15.75" customHeight="1">
      <c r="A166" s="325">
        <v>156</v>
      </c>
      <c r="B166" s="470" t="s">
        <v>877</v>
      </c>
      <c r="C166" s="454" t="s">
        <v>878</v>
      </c>
      <c r="D166" s="455" t="s">
        <v>493</v>
      </c>
      <c r="E166" s="471">
        <v>1</v>
      </c>
      <c r="F166" s="457">
        <v>3.7</v>
      </c>
      <c r="G166" s="458"/>
      <c r="H166" s="459"/>
      <c r="I166" s="471">
        <v>1</v>
      </c>
      <c r="J166" s="457">
        <v>3.7</v>
      </c>
      <c r="K166" s="455"/>
      <c r="L166" s="272"/>
      <c r="M166" s="460"/>
      <c r="N166" s="309"/>
      <c r="O166" s="461"/>
      <c r="P166" s="305"/>
    </row>
    <row r="167" spans="1:16" ht="15.75" customHeight="1">
      <c r="A167" s="325">
        <v>157</v>
      </c>
      <c r="B167" s="470" t="s">
        <v>879</v>
      </c>
      <c r="C167" s="454" t="s">
        <v>880</v>
      </c>
      <c r="D167" s="455" t="s">
        <v>493</v>
      </c>
      <c r="E167" s="471">
        <v>1</v>
      </c>
      <c r="F167" s="457">
        <v>5.6</v>
      </c>
      <c r="G167" s="458"/>
      <c r="H167" s="459"/>
      <c r="I167" s="471">
        <v>1</v>
      </c>
      <c r="J167" s="457">
        <v>5.6</v>
      </c>
      <c r="K167" s="455"/>
      <c r="L167" s="272"/>
      <c r="M167" s="460"/>
      <c r="N167" s="309"/>
      <c r="O167" s="461"/>
      <c r="P167" s="305"/>
    </row>
    <row r="168" spans="1:16" ht="15.75" customHeight="1">
      <c r="A168" s="325">
        <v>158</v>
      </c>
      <c r="B168" s="470" t="s">
        <v>881</v>
      </c>
      <c r="C168" s="454" t="s">
        <v>882</v>
      </c>
      <c r="D168" s="455" t="s">
        <v>493</v>
      </c>
      <c r="E168" s="471">
        <v>1</v>
      </c>
      <c r="F168" s="457">
        <v>3.7</v>
      </c>
      <c r="G168" s="458"/>
      <c r="H168" s="459"/>
      <c r="I168" s="471">
        <v>1</v>
      </c>
      <c r="J168" s="457">
        <v>3.7</v>
      </c>
      <c r="K168" s="455"/>
      <c r="L168" s="272"/>
      <c r="M168" s="460"/>
      <c r="N168" s="309"/>
      <c r="O168" s="461"/>
      <c r="P168" s="305"/>
    </row>
    <row r="169" spans="1:16" ht="15.75" customHeight="1">
      <c r="A169" s="325">
        <v>159</v>
      </c>
      <c r="B169" s="470" t="s">
        <v>883</v>
      </c>
      <c r="C169" s="454" t="s">
        <v>884</v>
      </c>
      <c r="D169" s="455" t="s">
        <v>493</v>
      </c>
      <c r="E169" s="471">
        <v>1</v>
      </c>
      <c r="F169" s="457">
        <v>5.8</v>
      </c>
      <c r="G169" s="458"/>
      <c r="H169" s="459"/>
      <c r="I169" s="471">
        <v>1</v>
      </c>
      <c r="J169" s="457">
        <v>5.8</v>
      </c>
      <c r="K169" s="455"/>
      <c r="L169" s="272"/>
      <c r="M169" s="460"/>
      <c r="N169" s="309"/>
      <c r="O169" s="461"/>
      <c r="P169" s="305"/>
    </row>
    <row r="170" spans="1:16" ht="15.75" customHeight="1">
      <c r="A170" s="325">
        <v>160</v>
      </c>
      <c r="B170" s="470" t="s">
        <v>885</v>
      </c>
      <c r="C170" s="454" t="s">
        <v>886</v>
      </c>
      <c r="D170" s="455" t="s">
        <v>493</v>
      </c>
      <c r="E170" s="471">
        <v>1</v>
      </c>
      <c r="F170" s="457">
        <v>2.9</v>
      </c>
      <c r="G170" s="458"/>
      <c r="H170" s="459"/>
      <c r="I170" s="471">
        <v>1</v>
      </c>
      <c r="J170" s="457">
        <v>2.9</v>
      </c>
      <c r="K170" s="455"/>
      <c r="L170" s="272"/>
      <c r="M170" s="460"/>
      <c r="N170" s="309"/>
      <c r="O170" s="461"/>
      <c r="P170" s="305"/>
    </row>
    <row r="171" spans="1:16" ht="15.75" customHeight="1">
      <c r="A171" s="325">
        <v>161</v>
      </c>
      <c r="B171" s="470" t="s">
        <v>887</v>
      </c>
      <c r="C171" s="454" t="s">
        <v>888</v>
      </c>
      <c r="D171" s="455" t="s">
        <v>493</v>
      </c>
      <c r="E171" s="471">
        <v>1</v>
      </c>
      <c r="F171" s="457">
        <v>4.7</v>
      </c>
      <c r="G171" s="458"/>
      <c r="H171" s="459"/>
      <c r="I171" s="471">
        <v>1</v>
      </c>
      <c r="J171" s="457">
        <v>4.7</v>
      </c>
      <c r="K171" s="455"/>
      <c r="L171" s="272"/>
      <c r="M171" s="460"/>
      <c r="N171" s="309"/>
      <c r="O171" s="461"/>
      <c r="P171" s="305"/>
    </row>
    <row r="172" spans="1:16" ht="15.75" customHeight="1">
      <c r="A172" s="325">
        <v>162</v>
      </c>
      <c r="B172" s="470" t="s">
        <v>889</v>
      </c>
      <c r="C172" s="454" t="s">
        <v>890</v>
      </c>
      <c r="D172" s="455" t="s">
        <v>493</v>
      </c>
      <c r="E172" s="471">
        <v>1</v>
      </c>
      <c r="F172" s="457">
        <v>2.5</v>
      </c>
      <c r="G172" s="458"/>
      <c r="H172" s="459"/>
      <c r="I172" s="471">
        <v>1</v>
      </c>
      <c r="J172" s="457">
        <v>2.5</v>
      </c>
      <c r="K172" s="455"/>
      <c r="L172" s="272"/>
      <c r="M172" s="460"/>
      <c r="N172" s="309"/>
      <c r="O172" s="461"/>
      <c r="P172" s="305"/>
    </row>
    <row r="173" spans="1:16" ht="15.75" customHeight="1">
      <c r="A173" s="325">
        <v>163</v>
      </c>
      <c r="B173" s="470" t="s">
        <v>891</v>
      </c>
      <c r="C173" s="454" t="s">
        <v>892</v>
      </c>
      <c r="D173" s="455" t="s">
        <v>493</v>
      </c>
      <c r="E173" s="471">
        <v>1</v>
      </c>
      <c r="F173" s="457">
        <v>3.7</v>
      </c>
      <c r="G173" s="458"/>
      <c r="H173" s="459"/>
      <c r="I173" s="471">
        <v>1</v>
      </c>
      <c r="J173" s="457">
        <v>3.7</v>
      </c>
      <c r="K173" s="455"/>
      <c r="L173" s="272"/>
      <c r="M173" s="460"/>
      <c r="N173" s="309"/>
      <c r="O173" s="461"/>
      <c r="P173" s="305"/>
    </row>
    <row r="174" spans="1:16" ht="15.75" customHeight="1">
      <c r="A174" s="325">
        <v>164</v>
      </c>
      <c r="B174" s="470" t="s">
        <v>893</v>
      </c>
      <c r="C174" s="454" t="s">
        <v>894</v>
      </c>
      <c r="D174" s="455" t="s">
        <v>493</v>
      </c>
      <c r="E174" s="471">
        <v>1</v>
      </c>
      <c r="F174" s="457">
        <v>3.4</v>
      </c>
      <c r="G174" s="458"/>
      <c r="H174" s="459"/>
      <c r="I174" s="471">
        <v>1</v>
      </c>
      <c r="J174" s="457">
        <v>3.4</v>
      </c>
      <c r="K174" s="455"/>
      <c r="L174" s="272"/>
      <c r="M174" s="460"/>
      <c r="N174" s="309"/>
      <c r="O174" s="461"/>
      <c r="P174" s="305"/>
    </row>
    <row r="175" spans="1:16" ht="15.75" customHeight="1">
      <c r="A175" s="325">
        <v>165</v>
      </c>
      <c r="B175" s="470" t="s">
        <v>895</v>
      </c>
      <c r="C175" s="454" t="s">
        <v>896</v>
      </c>
      <c r="D175" s="455" t="s">
        <v>493</v>
      </c>
      <c r="E175" s="471">
        <v>1</v>
      </c>
      <c r="F175" s="457">
        <v>5.2</v>
      </c>
      <c r="G175" s="458"/>
      <c r="H175" s="459"/>
      <c r="I175" s="471">
        <v>1</v>
      </c>
      <c r="J175" s="457">
        <v>5.2</v>
      </c>
      <c r="K175" s="455"/>
      <c r="L175" s="272"/>
      <c r="M175" s="460"/>
      <c r="N175" s="309"/>
      <c r="O175" s="461"/>
      <c r="P175" s="305"/>
    </row>
    <row r="176" spans="1:16" ht="15.75" customHeight="1">
      <c r="A176" s="325">
        <v>166</v>
      </c>
      <c r="B176" s="470" t="s">
        <v>897</v>
      </c>
      <c r="C176" s="454" t="s">
        <v>898</v>
      </c>
      <c r="D176" s="455" t="s">
        <v>493</v>
      </c>
      <c r="E176" s="471">
        <v>1</v>
      </c>
      <c r="F176" s="457">
        <v>6.1</v>
      </c>
      <c r="G176" s="458"/>
      <c r="H176" s="459"/>
      <c r="I176" s="471">
        <v>1</v>
      </c>
      <c r="J176" s="457">
        <v>6.1</v>
      </c>
      <c r="K176" s="455"/>
      <c r="L176" s="272"/>
      <c r="M176" s="460"/>
      <c r="N176" s="309"/>
      <c r="O176" s="461"/>
      <c r="P176" s="305"/>
    </row>
    <row r="177" spans="1:16" ht="15.75" customHeight="1">
      <c r="A177" s="325">
        <v>167</v>
      </c>
      <c r="B177" s="470" t="s">
        <v>899</v>
      </c>
      <c r="C177" s="454" t="s">
        <v>900</v>
      </c>
      <c r="D177" s="455" t="s">
        <v>493</v>
      </c>
      <c r="E177" s="471">
        <v>1</v>
      </c>
      <c r="F177" s="457">
        <v>6.7</v>
      </c>
      <c r="G177" s="458"/>
      <c r="H177" s="459"/>
      <c r="I177" s="471">
        <v>1</v>
      </c>
      <c r="J177" s="457">
        <v>6.7</v>
      </c>
      <c r="K177" s="455"/>
      <c r="L177" s="272"/>
      <c r="M177" s="460"/>
      <c r="N177" s="309"/>
      <c r="O177" s="461"/>
      <c r="P177" s="305"/>
    </row>
    <row r="178" spans="1:16" ht="15.75" customHeight="1">
      <c r="A178" s="325">
        <v>168</v>
      </c>
      <c r="B178" s="470" t="s">
        <v>901</v>
      </c>
      <c r="C178" s="454" t="s">
        <v>902</v>
      </c>
      <c r="D178" s="455" t="s">
        <v>493</v>
      </c>
      <c r="E178" s="471">
        <v>1</v>
      </c>
      <c r="F178" s="457">
        <v>3.7</v>
      </c>
      <c r="G178" s="458"/>
      <c r="H178" s="459"/>
      <c r="I178" s="471">
        <v>1</v>
      </c>
      <c r="J178" s="457">
        <v>3.7</v>
      </c>
      <c r="K178" s="455"/>
      <c r="L178" s="272"/>
      <c r="M178" s="460"/>
      <c r="N178" s="309"/>
      <c r="O178" s="461"/>
      <c r="P178" s="305"/>
    </row>
    <row r="179" spans="1:16" ht="15.75" customHeight="1">
      <c r="A179" s="325">
        <v>169</v>
      </c>
      <c r="B179" s="470" t="s">
        <v>903</v>
      </c>
      <c r="C179" s="454" t="s">
        <v>904</v>
      </c>
      <c r="D179" s="455" t="s">
        <v>493</v>
      </c>
      <c r="E179" s="471">
        <v>1</v>
      </c>
      <c r="F179" s="457">
        <v>7.2</v>
      </c>
      <c r="G179" s="458"/>
      <c r="H179" s="459"/>
      <c r="I179" s="471">
        <v>1</v>
      </c>
      <c r="J179" s="457">
        <v>7.2</v>
      </c>
      <c r="K179" s="455"/>
      <c r="L179" s="272"/>
      <c r="M179" s="460"/>
      <c r="N179" s="309"/>
      <c r="O179" s="461"/>
      <c r="P179" s="305"/>
    </row>
    <row r="180" spans="1:16" ht="15.75" customHeight="1">
      <c r="A180" s="325">
        <v>170</v>
      </c>
      <c r="B180" s="470" t="s">
        <v>905</v>
      </c>
      <c r="C180" s="454" t="s">
        <v>906</v>
      </c>
      <c r="D180" s="455" t="s">
        <v>493</v>
      </c>
      <c r="E180" s="471">
        <v>1</v>
      </c>
      <c r="F180" s="457">
        <v>4.2</v>
      </c>
      <c r="G180" s="458"/>
      <c r="H180" s="459"/>
      <c r="I180" s="471">
        <v>1</v>
      </c>
      <c r="J180" s="457">
        <v>4.2</v>
      </c>
      <c r="K180" s="455"/>
      <c r="L180" s="272"/>
      <c r="M180" s="460"/>
      <c r="N180" s="309"/>
      <c r="O180" s="461"/>
      <c r="P180" s="305"/>
    </row>
    <row r="181" spans="1:16" ht="15.75" customHeight="1">
      <c r="A181" s="325">
        <v>171</v>
      </c>
      <c r="B181" s="470" t="s">
        <v>907</v>
      </c>
      <c r="C181" s="454" t="s">
        <v>908</v>
      </c>
      <c r="D181" s="455" t="s">
        <v>493</v>
      </c>
      <c r="E181" s="471">
        <v>1</v>
      </c>
      <c r="F181" s="457">
        <v>3.9</v>
      </c>
      <c r="G181" s="458"/>
      <c r="H181" s="459"/>
      <c r="I181" s="471">
        <v>1</v>
      </c>
      <c r="J181" s="457">
        <v>3.9</v>
      </c>
      <c r="K181" s="455"/>
      <c r="L181" s="272"/>
      <c r="M181" s="460"/>
      <c r="N181" s="309"/>
      <c r="O181" s="461"/>
      <c r="P181" s="305"/>
    </row>
    <row r="182" spans="1:16" ht="15.75" customHeight="1">
      <c r="A182" s="325">
        <v>172</v>
      </c>
      <c r="B182" s="470" t="s">
        <v>909</v>
      </c>
      <c r="C182" s="454" t="s">
        <v>910</v>
      </c>
      <c r="D182" s="455" t="s">
        <v>493</v>
      </c>
      <c r="E182" s="471">
        <v>1</v>
      </c>
      <c r="F182" s="457">
        <v>3.7</v>
      </c>
      <c r="G182" s="458"/>
      <c r="H182" s="459"/>
      <c r="I182" s="471">
        <v>1</v>
      </c>
      <c r="J182" s="457">
        <v>3.7</v>
      </c>
      <c r="K182" s="455"/>
      <c r="L182" s="272"/>
      <c r="M182" s="460"/>
      <c r="N182" s="309"/>
      <c r="O182" s="461"/>
      <c r="P182" s="305"/>
    </row>
    <row r="183" spans="1:16" ht="15.75" customHeight="1">
      <c r="A183" s="325">
        <v>173</v>
      </c>
      <c r="B183" s="387" t="s">
        <v>911</v>
      </c>
      <c r="C183" s="454" t="s">
        <v>912</v>
      </c>
      <c r="D183" s="455" t="s">
        <v>493</v>
      </c>
      <c r="E183" s="471">
        <v>1</v>
      </c>
      <c r="F183" s="457">
        <v>5.4</v>
      </c>
      <c r="G183" s="458"/>
      <c r="H183" s="459"/>
      <c r="I183" s="471">
        <v>1</v>
      </c>
      <c r="J183" s="457">
        <v>5.4</v>
      </c>
      <c r="K183" s="455"/>
      <c r="L183" s="272"/>
      <c r="M183" s="460"/>
      <c r="N183" s="309"/>
      <c r="O183" s="461"/>
      <c r="P183" s="305"/>
    </row>
    <row r="184" spans="1:16" ht="15.75" customHeight="1">
      <c r="A184" s="325">
        <v>174</v>
      </c>
      <c r="B184" s="470" t="s">
        <v>913</v>
      </c>
      <c r="C184" s="454" t="s">
        <v>914</v>
      </c>
      <c r="D184" s="455" t="s">
        <v>493</v>
      </c>
      <c r="E184" s="471">
        <v>1</v>
      </c>
      <c r="F184" s="457">
        <v>3.8</v>
      </c>
      <c r="G184" s="458"/>
      <c r="H184" s="459"/>
      <c r="I184" s="471">
        <v>1</v>
      </c>
      <c r="J184" s="457">
        <v>3.8</v>
      </c>
      <c r="K184" s="455"/>
      <c r="L184" s="272"/>
      <c r="M184" s="460"/>
      <c r="N184" s="309"/>
      <c r="O184" s="461"/>
      <c r="P184" s="305"/>
    </row>
    <row r="185" spans="1:16" ht="15.75" customHeight="1">
      <c r="A185" s="325">
        <v>175</v>
      </c>
      <c r="B185" s="470" t="s">
        <v>915</v>
      </c>
      <c r="C185" s="454" t="s">
        <v>916</v>
      </c>
      <c r="D185" s="455" t="s">
        <v>493</v>
      </c>
      <c r="E185" s="471">
        <v>1</v>
      </c>
      <c r="F185" s="457">
        <v>3.5</v>
      </c>
      <c r="G185" s="458"/>
      <c r="H185" s="459"/>
      <c r="I185" s="471">
        <v>1</v>
      </c>
      <c r="J185" s="457">
        <v>3.5</v>
      </c>
      <c r="K185" s="455"/>
      <c r="L185" s="272"/>
      <c r="M185" s="460"/>
      <c r="N185" s="309"/>
      <c r="O185" s="461"/>
      <c r="P185" s="305"/>
    </row>
    <row r="186" spans="1:16" ht="15.75" customHeight="1">
      <c r="A186" s="325">
        <v>176</v>
      </c>
      <c r="B186" s="387" t="s">
        <v>911</v>
      </c>
      <c r="C186" s="454" t="s">
        <v>917</v>
      </c>
      <c r="D186" s="455" t="s">
        <v>493</v>
      </c>
      <c r="E186" s="471">
        <v>1</v>
      </c>
      <c r="F186" s="457">
        <v>6.5</v>
      </c>
      <c r="G186" s="458"/>
      <c r="H186" s="459"/>
      <c r="I186" s="471">
        <v>1</v>
      </c>
      <c r="J186" s="457">
        <v>6.5</v>
      </c>
      <c r="K186" s="455"/>
      <c r="L186" s="272"/>
      <c r="M186" s="460"/>
      <c r="N186" s="309"/>
      <c r="O186" s="461"/>
      <c r="P186" s="305"/>
    </row>
    <row r="187" spans="1:16" ht="15.75" customHeight="1">
      <c r="A187" s="325">
        <v>177</v>
      </c>
      <c r="B187" s="470" t="s">
        <v>918</v>
      </c>
      <c r="C187" s="454" t="s">
        <v>919</v>
      </c>
      <c r="D187" s="455" t="s">
        <v>493</v>
      </c>
      <c r="E187" s="471">
        <v>1</v>
      </c>
      <c r="F187" s="457">
        <v>6.5</v>
      </c>
      <c r="G187" s="458"/>
      <c r="H187" s="459"/>
      <c r="I187" s="471">
        <v>1</v>
      </c>
      <c r="J187" s="457">
        <v>6.5</v>
      </c>
      <c r="K187" s="455"/>
      <c r="L187" s="272"/>
      <c r="M187" s="460"/>
      <c r="N187" s="309"/>
      <c r="O187" s="461"/>
      <c r="P187" s="305"/>
    </row>
    <row r="188" spans="1:16" ht="15.75" customHeight="1">
      <c r="A188" s="325">
        <v>178</v>
      </c>
      <c r="B188" s="470" t="s">
        <v>920</v>
      </c>
      <c r="C188" s="454" t="s">
        <v>921</v>
      </c>
      <c r="D188" s="455" t="s">
        <v>493</v>
      </c>
      <c r="E188" s="471">
        <v>1</v>
      </c>
      <c r="F188" s="457">
        <v>5.5</v>
      </c>
      <c r="G188" s="458"/>
      <c r="H188" s="459"/>
      <c r="I188" s="471">
        <v>1</v>
      </c>
      <c r="J188" s="457">
        <v>5.5</v>
      </c>
      <c r="K188" s="455"/>
      <c r="L188" s="272"/>
      <c r="M188" s="460"/>
      <c r="N188" s="309"/>
      <c r="O188" s="461"/>
      <c r="P188" s="305"/>
    </row>
    <row r="189" spans="1:16" ht="15.75" customHeight="1">
      <c r="A189" s="325">
        <v>179</v>
      </c>
      <c r="B189" s="470" t="s">
        <v>922</v>
      </c>
      <c r="C189" s="454" t="s">
        <v>722</v>
      </c>
      <c r="D189" s="455" t="s">
        <v>493</v>
      </c>
      <c r="E189" s="471">
        <v>1</v>
      </c>
      <c r="F189" s="457">
        <v>7.1</v>
      </c>
      <c r="G189" s="458"/>
      <c r="H189" s="459"/>
      <c r="I189" s="471">
        <v>1</v>
      </c>
      <c r="J189" s="457">
        <v>7.1</v>
      </c>
      <c r="K189" s="455"/>
      <c r="L189" s="272"/>
      <c r="M189" s="460"/>
      <c r="N189" s="309"/>
      <c r="O189" s="461"/>
      <c r="P189" s="305"/>
    </row>
    <row r="190" spans="1:16" ht="15.75" customHeight="1">
      <c r="A190" s="325">
        <v>180</v>
      </c>
      <c r="B190" s="470" t="s">
        <v>923</v>
      </c>
      <c r="C190" s="454" t="s">
        <v>924</v>
      </c>
      <c r="D190" s="455" t="s">
        <v>493</v>
      </c>
      <c r="E190" s="471">
        <v>1</v>
      </c>
      <c r="F190" s="457">
        <v>7</v>
      </c>
      <c r="G190" s="458"/>
      <c r="H190" s="459"/>
      <c r="I190" s="471">
        <v>1</v>
      </c>
      <c r="J190" s="457">
        <v>7</v>
      </c>
      <c r="K190" s="455"/>
      <c r="L190" s="272"/>
      <c r="M190" s="460"/>
      <c r="N190" s="309"/>
      <c r="O190" s="461"/>
      <c r="P190" s="305"/>
    </row>
    <row r="191" spans="1:16" ht="15.75" customHeight="1">
      <c r="A191" s="325">
        <v>181</v>
      </c>
      <c r="B191" s="470" t="s">
        <v>925</v>
      </c>
      <c r="C191" s="454" t="s">
        <v>926</v>
      </c>
      <c r="D191" s="455" t="s">
        <v>493</v>
      </c>
      <c r="E191" s="471">
        <v>1</v>
      </c>
      <c r="F191" s="457">
        <v>6</v>
      </c>
      <c r="G191" s="458"/>
      <c r="H191" s="459"/>
      <c r="I191" s="471">
        <v>1</v>
      </c>
      <c r="J191" s="457">
        <v>6</v>
      </c>
      <c r="K191" s="455"/>
      <c r="L191" s="272"/>
      <c r="M191" s="460"/>
      <c r="N191" s="309"/>
      <c r="O191" s="461"/>
      <c r="P191" s="305"/>
    </row>
    <row r="192" spans="1:16" ht="15.75" customHeight="1">
      <c r="A192" s="325">
        <v>182</v>
      </c>
      <c r="B192" s="470" t="s">
        <v>927</v>
      </c>
      <c r="C192" s="454" t="s">
        <v>928</v>
      </c>
      <c r="D192" s="455" t="s">
        <v>493</v>
      </c>
      <c r="E192" s="471">
        <v>1</v>
      </c>
      <c r="F192" s="457">
        <v>5.6</v>
      </c>
      <c r="G192" s="458"/>
      <c r="H192" s="459"/>
      <c r="I192" s="471">
        <v>1</v>
      </c>
      <c r="J192" s="457">
        <v>5.6</v>
      </c>
      <c r="K192" s="455"/>
      <c r="L192" s="272"/>
      <c r="M192" s="460"/>
      <c r="N192" s="309"/>
      <c r="O192" s="461"/>
      <c r="P192" s="305"/>
    </row>
    <row r="193" spans="1:16" ht="15.75" customHeight="1">
      <c r="A193" s="325">
        <v>183</v>
      </c>
      <c r="B193" s="470" t="s">
        <v>929</v>
      </c>
      <c r="C193" s="454" t="s">
        <v>930</v>
      </c>
      <c r="D193" s="455" t="s">
        <v>493</v>
      </c>
      <c r="E193" s="471">
        <v>1</v>
      </c>
      <c r="F193" s="457">
        <v>5.8</v>
      </c>
      <c r="G193" s="458"/>
      <c r="H193" s="459"/>
      <c r="I193" s="471">
        <v>1</v>
      </c>
      <c r="J193" s="457">
        <v>5.8</v>
      </c>
      <c r="K193" s="455"/>
      <c r="L193" s="272"/>
      <c r="M193" s="460"/>
      <c r="N193" s="309"/>
      <c r="O193" s="461"/>
      <c r="P193" s="305"/>
    </row>
    <row r="194" spans="1:16" ht="15.75" customHeight="1">
      <c r="A194" s="325">
        <v>184</v>
      </c>
      <c r="B194" s="387" t="s">
        <v>857</v>
      </c>
      <c r="C194" s="467" t="s">
        <v>931</v>
      </c>
      <c r="D194" s="455" t="s">
        <v>493</v>
      </c>
      <c r="E194" s="471">
        <v>1</v>
      </c>
      <c r="F194" s="469">
        <v>6.3</v>
      </c>
      <c r="G194" s="458"/>
      <c r="H194" s="459"/>
      <c r="I194" s="471">
        <v>1</v>
      </c>
      <c r="J194" s="457">
        <v>6.3</v>
      </c>
      <c r="K194" s="455"/>
      <c r="L194" s="272"/>
      <c r="M194" s="460"/>
      <c r="N194" s="309"/>
      <c r="O194" s="461"/>
      <c r="P194" s="305"/>
    </row>
    <row r="195" spans="1:16" ht="15.75" customHeight="1">
      <c r="A195" s="325">
        <v>185</v>
      </c>
      <c r="B195" s="387" t="s">
        <v>857</v>
      </c>
      <c r="C195" s="388" t="s">
        <v>932</v>
      </c>
      <c r="D195" s="455" t="s">
        <v>493</v>
      </c>
      <c r="E195" s="471">
        <v>1</v>
      </c>
      <c r="F195" s="457">
        <v>8.8000000000000007</v>
      </c>
      <c r="G195" s="458"/>
      <c r="H195" s="459"/>
      <c r="I195" s="472"/>
      <c r="J195" s="473"/>
      <c r="K195" s="455"/>
      <c r="L195" s="272"/>
      <c r="M195" s="460"/>
      <c r="N195" s="309"/>
      <c r="O195" s="461"/>
      <c r="P195" s="305"/>
    </row>
    <row r="196" spans="1:16" ht="15.75" customHeight="1">
      <c r="A196" s="325">
        <v>186</v>
      </c>
      <c r="B196" s="387" t="s">
        <v>857</v>
      </c>
      <c r="C196" s="388" t="s">
        <v>933</v>
      </c>
      <c r="D196" s="455" t="s">
        <v>493</v>
      </c>
      <c r="E196" s="471">
        <v>1</v>
      </c>
      <c r="F196" s="457">
        <v>5.8</v>
      </c>
      <c r="G196" s="458"/>
      <c r="H196" s="459"/>
      <c r="I196" s="472"/>
      <c r="J196" s="473"/>
      <c r="K196" s="455"/>
      <c r="L196" s="272"/>
      <c r="M196" s="460"/>
      <c r="N196" s="309"/>
      <c r="O196" s="461"/>
      <c r="P196" s="305"/>
    </row>
    <row r="197" spans="1:16" ht="15.75" customHeight="1">
      <c r="A197" s="325">
        <v>187</v>
      </c>
      <c r="B197" s="387" t="s">
        <v>857</v>
      </c>
      <c r="C197" s="388" t="s">
        <v>934</v>
      </c>
      <c r="D197" s="455" t="s">
        <v>493</v>
      </c>
      <c r="E197" s="471">
        <v>1</v>
      </c>
      <c r="F197" s="457">
        <v>8</v>
      </c>
      <c r="G197" s="458"/>
      <c r="H197" s="459"/>
      <c r="I197" s="472"/>
      <c r="J197" s="473"/>
      <c r="K197" s="455"/>
      <c r="L197" s="272"/>
      <c r="M197" s="460"/>
      <c r="N197" s="309"/>
      <c r="O197" s="461"/>
      <c r="P197" s="305"/>
    </row>
    <row r="198" spans="1:16" ht="15.75" customHeight="1">
      <c r="A198" s="325">
        <v>188</v>
      </c>
      <c r="B198" s="387" t="s">
        <v>857</v>
      </c>
      <c r="C198" s="388" t="s">
        <v>935</v>
      </c>
      <c r="D198" s="455" t="s">
        <v>493</v>
      </c>
      <c r="E198" s="471">
        <v>1</v>
      </c>
      <c r="F198" s="457">
        <v>4.5999999999999996</v>
      </c>
      <c r="G198" s="458"/>
      <c r="H198" s="459"/>
      <c r="I198" s="472"/>
      <c r="J198" s="473"/>
      <c r="K198" s="455"/>
      <c r="L198" s="272"/>
      <c r="M198" s="460"/>
      <c r="N198" s="309"/>
      <c r="O198" s="461"/>
      <c r="P198" s="305"/>
    </row>
    <row r="199" spans="1:16" ht="15.75" customHeight="1">
      <c r="A199" s="325">
        <v>189</v>
      </c>
      <c r="B199" s="387" t="s">
        <v>857</v>
      </c>
      <c r="C199" s="388" t="s">
        <v>936</v>
      </c>
      <c r="D199" s="455" t="s">
        <v>493</v>
      </c>
      <c r="E199" s="471">
        <v>1</v>
      </c>
      <c r="F199" s="457">
        <v>6.9</v>
      </c>
      <c r="G199" s="458"/>
      <c r="H199" s="459"/>
      <c r="I199" s="472"/>
      <c r="J199" s="473"/>
      <c r="K199" s="455"/>
      <c r="L199" s="272"/>
      <c r="M199" s="460"/>
      <c r="N199" s="309"/>
      <c r="O199" s="461"/>
      <c r="P199" s="305"/>
    </row>
    <row r="200" spans="1:16" ht="15.75" customHeight="1">
      <c r="A200" s="325">
        <v>190</v>
      </c>
      <c r="B200" s="387" t="s">
        <v>857</v>
      </c>
      <c r="C200" s="465" t="s">
        <v>937</v>
      </c>
      <c r="D200" s="455" t="s">
        <v>493</v>
      </c>
      <c r="E200" s="471">
        <v>1</v>
      </c>
      <c r="F200" s="457">
        <v>8.1999999999999993</v>
      </c>
      <c r="G200" s="458"/>
      <c r="H200" s="459"/>
      <c r="I200" s="472"/>
      <c r="J200" s="473"/>
      <c r="K200" s="455"/>
      <c r="L200" s="272"/>
      <c r="M200" s="460"/>
      <c r="N200" s="309"/>
      <c r="O200" s="461"/>
      <c r="P200" s="305"/>
    </row>
    <row r="201" spans="1:16" ht="15.75" customHeight="1">
      <c r="A201" s="325">
        <v>191</v>
      </c>
      <c r="B201" s="387" t="s">
        <v>857</v>
      </c>
      <c r="C201" s="465" t="s">
        <v>938</v>
      </c>
      <c r="D201" s="455" t="s">
        <v>493</v>
      </c>
      <c r="E201" s="471">
        <v>1</v>
      </c>
      <c r="F201" s="457">
        <v>11.2</v>
      </c>
      <c r="G201" s="458"/>
      <c r="H201" s="459"/>
      <c r="I201" s="472"/>
      <c r="J201" s="473"/>
      <c r="K201" s="455"/>
      <c r="L201" s="272"/>
      <c r="M201" s="460"/>
      <c r="N201" s="309"/>
      <c r="O201" s="461"/>
      <c r="P201" s="305"/>
    </row>
    <row r="202" spans="1:16" ht="15.75" customHeight="1">
      <c r="A202" s="325">
        <v>192</v>
      </c>
      <c r="B202" s="387" t="s">
        <v>857</v>
      </c>
      <c r="C202" s="474" t="s">
        <v>939</v>
      </c>
      <c r="D202" s="455" t="s">
        <v>493</v>
      </c>
      <c r="E202" s="471">
        <v>1</v>
      </c>
      <c r="F202" s="457">
        <v>9.1999999999999993</v>
      </c>
      <c r="G202" s="458"/>
      <c r="H202" s="459"/>
      <c r="I202" s="472"/>
      <c r="J202" s="473"/>
      <c r="K202" s="455"/>
      <c r="L202" s="272"/>
      <c r="M202" s="460"/>
      <c r="N202" s="309"/>
      <c r="O202" s="461"/>
      <c r="P202" s="305"/>
    </row>
    <row r="203" spans="1:16" ht="15.75" customHeight="1">
      <c r="A203" s="325">
        <v>193</v>
      </c>
      <c r="B203" s="475" t="s">
        <v>857</v>
      </c>
      <c r="C203" s="465" t="s">
        <v>940</v>
      </c>
      <c r="D203" s="455" t="s">
        <v>493</v>
      </c>
      <c r="E203" s="471">
        <v>1</v>
      </c>
      <c r="F203" s="457">
        <v>5.7</v>
      </c>
      <c r="G203" s="458"/>
      <c r="H203" s="459"/>
      <c r="I203" s="472"/>
      <c r="J203" s="473"/>
      <c r="K203" s="455"/>
      <c r="L203" s="272"/>
      <c r="M203" s="460"/>
      <c r="N203" s="309"/>
      <c r="O203" s="461"/>
      <c r="P203" s="305"/>
    </row>
    <row r="204" spans="1:16" ht="15.75" customHeight="1">
      <c r="A204" s="325">
        <v>194</v>
      </c>
      <c r="B204" s="475" t="s">
        <v>857</v>
      </c>
      <c r="C204" s="465" t="s">
        <v>941</v>
      </c>
      <c r="D204" s="455" t="s">
        <v>493</v>
      </c>
      <c r="E204" s="471">
        <v>1</v>
      </c>
      <c r="F204" s="457">
        <v>4</v>
      </c>
      <c r="G204" s="458"/>
      <c r="H204" s="459"/>
      <c r="I204" s="472"/>
      <c r="J204" s="473"/>
      <c r="K204" s="455"/>
      <c r="L204" s="272"/>
      <c r="M204" s="460"/>
      <c r="N204" s="309"/>
      <c r="O204" s="461"/>
      <c r="P204" s="305"/>
    </row>
    <row r="205" spans="1:16" ht="15.75" customHeight="1">
      <c r="A205" s="325">
        <v>195</v>
      </c>
      <c r="B205" s="475" t="s">
        <v>857</v>
      </c>
      <c r="C205" s="465" t="s">
        <v>942</v>
      </c>
      <c r="D205" s="455" t="s">
        <v>493</v>
      </c>
      <c r="E205" s="471">
        <v>1</v>
      </c>
      <c r="F205" s="457">
        <v>4.5</v>
      </c>
      <c r="G205" s="458"/>
      <c r="H205" s="459"/>
      <c r="I205" s="472"/>
      <c r="J205" s="473"/>
      <c r="K205" s="455"/>
      <c r="L205" s="272"/>
      <c r="M205" s="460"/>
      <c r="N205" s="309"/>
      <c r="O205" s="461"/>
      <c r="P205" s="305"/>
    </row>
    <row r="206" spans="1:16" ht="15.75" customHeight="1">
      <c r="A206" s="325">
        <v>196</v>
      </c>
      <c r="B206" s="475" t="s">
        <v>857</v>
      </c>
      <c r="C206" s="465" t="s">
        <v>943</v>
      </c>
      <c r="D206" s="455" t="s">
        <v>493</v>
      </c>
      <c r="E206" s="471">
        <v>1</v>
      </c>
      <c r="F206" s="457">
        <v>5.0999999999999996</v>
      </c>
      <c r="G206" s="458"/>
      <c r="H206" s="459"/>
      <c r="I206" s="472"/>
      <c r="J206" s="473"/>
      <c r="K206" s="455"/>
      <c r="L206" s="272"/>
      <c r="M206" s="460"/>
      <c r="N206" s="309"/>
      <c r="O206" s="461"/>
      <c r="P206" s="305"/>
    </row>
    <row r="207" spans="1:16" ht="15.75" customHeight="1">
      <c r="A207" s="325">
        <v>197</v>
      </c>
      <c r="B207" s="475" t="s">
        <v>857</v>
      </c>
      <c r="C207" s="465" t="s">
        <v>944</v>
      </c>
      <c r="D207" s="455" t="s">
        <v>493</v>
      </c>
      <c r="E207" s="471">
        <v>1</v>
      </c>
      <c r="F207" s="457">
        <v>10</v>
      </c>
      <c r="G207" s="458"/>
      <c r="H207" s="459"/>
      <c r="I207" s="472"/>
      <c r="J207" s="473"/>
      <c r="K207" s="455"/>
      <c r="L207" s="272"/>
      <c r="M207" s="460"/>
      <c r="N207" s="309"/>
      <c r="O207" s="461"/>
      <c r="P207" s="305"/>
    </row>
    <row r="208" spans="1:16" ht="15.75" customHeight="1">
      <c r="A208" s="325">
        <v>198</v>
      </c>
      <c r="B208" s="475" t="s">
        <v>857</v>
      </c>
      <c r="C208" s="465" t="s">
        <v>945</v>
      </c>
      <c r="D208" s="455" t="s">
        <v>493</v>
      </c>
      <c r="E208" s="471">
        <v>1</v>
      </c>
      <c r="F208" s="457">
        <v>6.1</v>
      </c>
      <c r="G208" s="458"/>
      <c r="H208" s="459"/>
      <c r="I208" s="472"/>
      <c r="J208" s="473"/>
      <c r="K208" s="455"/>
      <c r="L208" s="272"/>
      <c r="M208" s="460"/>
      <c r="N208" s="309"/>
      <c r="O208" s="461"/>
      <c r="P208" s="305"/>
    </row>
    <row r="209" spans="1:16" ht="15.75" customHeight="1">
      <c r="A209" s="325">
        <v>199</v>
      </c>
      <c r="B209" s="475" t="s">
        <v>857</v>
      </c>
      <c r="C209" s="465" t="s">
        <v>946</v>
      </c>
      <c r="D209" s="455" t="s">
        <v>493</v>
      </c>
      <c r="E209" s="471">
        <v>1</v>
      </c>
      <c r="F209" s="457">
        <v>4.4000000000000004</v>
      </c>
      <c r="G209" s="458"/>
      <c r="H209" s="459"/>
      <c r="I209" s="472"/>
      <c r="J209" s="473"/>
      <c r="K209" s="455"/>
      <c r="L209" s="272"/>
      <c r="M209" s="460"/>
      <c r="N209" s="309"/>
      <c r="O209" s="461"/>
      <c r="P209" s="305"/>
    </row>
    <row r="210" spans="1:16" ht="15.75" customHeight="1">
      <c r="A210" s="325">
        <v>200</v>
      </c>
      <c r="B210" s="475" t="s">
        <v>857</v>
      </c>
      <c r="C210" s="465" t="s">
        <v>947</v>
      </c>
      <c r="D210" s="455" t="s">
        <v>493</v>
      </c>
      <c r="E210" s="471">
        <v>1</v>
      </c>
      <c r="F210" s="457">
        <v>5.9</v>
      </c>
      <c r="G210" s="458"/>
      <c r="H210" s="459"/>
      <c r="I210" s="472"/>
      <c r="J210" s="473"/>
      <c r="K210" s="455"/>
      <c r="L210" s="272"/>
      <c r="M210" s="460"/>
      <c r="N210" s="309"/>
      <c r="O210" s="461"/>
      <c r="P210" s="305"/>
    </row>
    <row r="211" spans="1:16" ht="15.75" customHeight="1">
      <c r="A211" s="325">
        <v>201</v>
      </c>
      <c r="B211" s="475" t="s">
        <v>857</v>
      </c>
      <c r="C211" s="465" t="s">
        <v>948</v>
      </c>
      <c r="D211" s="455" t="s">
        <v>493</v>
      </c>
      <c r="E211" s="471">
        <v>1</v>
      </c>
      <c r="F211" s="457">
        <v>5.9</v>
      </c>
      <c r="G211" s="458"/>
      <c r="H211" s="459"/>
      <c r="I211" s="472"/>
      <c r="J211" s="473"/>
      <c r="K211" s="455"/>
      <c r="L211" s="272"/>
      <c r="M211" s="460"/>
      <c r="N211" s="309"/>
      <c r="O211" s="461"/>
      <c r="P211" s="305"/>
    </row>
    <row r="212" spans="1:16" ht="15.75" customHeight="1">
      <c r="A212" s="325">
        <v>202</v>
      </c>
      <c r="B212" s="475" t="s">
        <v>857</v>
      </c>
      <c r="C212" s="465" t="s">
        <v>949</v>
      </c>
      <c r="D212" s="455" t="s">
        <v>493</v>
      </c>
      <c r="E212" s="471">
        <v>1</v>
      </c>
      <c r="F212" s="457">
        <v>10.7</v>
      </c>
      <c r="G212" s="458"/>
      <c r="H212" s="459"/>
      <c r="I212" s="472"/>
      <c r="J212" s="473"/>
      <c r="K212" s="455"/>
      <c r="L212" s="272"/>
      <c r="M212" s="460"/>
      <c r="N212" s="309"/>
      <c r="O212" s="461"/>
      <c r="P212" s="305"/>
    </row>
    <row r="213" spans="1:16" ht="15.75" customHeight="1">
      <c r="A213" s="325">
        <v>203</v>
      </c>
      <c r="B213" s="475" t="s">
        <v>857</v>
      </c>
      <c r="C213" s="465" t="s">
        <v>950</v>
      </c>
      <c r="D213" s="455" t="s">
        <v>493</v>
      </c>
      <c r="E213" s="471">
        <v>1</v>
      </c>
      <c r="F213" s="457">
        <v>5.2</v>
      </c>
      <c r="G213" s="458"/>
      <c r="H213" s="459"/>
      <c r="I213" s="472"/>
      <c r="J213" s="473"/>
      <c r="K213" s="455"/>
      <c r="L213" s="272"/>
      <c r="M213" s="460"/>
      <c r="N213" s="309"/>
      <c r="O213" s="461"/>
      <c r="P213" s="305"/>
    </row>
    <row r="214" spans="1:16" ht="15.75" customHeight="1">
      <c r="A214" s="492">
        <v>204</v>
      </c>
      <c r="B214" s="387" t="s">
        <v>962</v>
      </c>
      <c r="C214" s="493" t="s">
        <v>932</v>
      </c>
      <c r="D214" s="322" t="s">
        <v>493</v>
      </c>
      <c r="E214" s="494">
        <v>1</v>
      </c>
      <c r="F214" s="495">
        <v>8.9</v>
      </c>
      <c r="G214" s="496"/>
      <c r="H214" s="497"/>
      <c r="I214" s="494">
        <v>1</v>
      </c>
      <c r="J214" s="495">
        <v>8.9</v>
      </c>
      <c r="K214" s="455"/>
      <c r="L214" s="272"/>
      <c r="M214" s="460"/>
      <c r="N214" s="309"/>
      <c r="O214" s="461"/>
      <c r="P214" s="305"/>
    </row>
    <row r="215" spans="1:16" ht="15.75" customHeight="1">
      <c r="A215" s="492">
        <v>205</v>
      </c>
      <c r="B215" s="470" t="s">
        <v>963</v>
      </c>
      <c r="C215" s="498" t="s">
        <v>964</v>
      </c>
      <c r="D215" s="272" t="s">
        <v>493</v>
      </c>
      <c r="E215" s="456">
        <v>1</v>
      </c>
      <c r="F215" s="499">
        <v>5.5</v>
      </c>
      <c r="G215" s="500"/>
      <c r="H215" s="459"/>
      <c r="I215" s="456">
        <v>1</v>
      </c>
      <c r="J215" s="499">
        <v>5.5</v>
      </c>
      <c r="K215" s="455"/>
      <c r="L215" s="272"/>
      <c r="M215" s="460"/>
      <c r="N215" s="309"/>
      <c r="O215" s="461"/>
      <c r="P215" s="305"/>
    </row>
    <row r="216" spans="1:16" ht="15.75" customHeight="1">
      <c r="A216" s="492">
        <v>206</v>
      </c>
      <c r="B216" s="470" t="s">
        <v>965</v>
      </c>
      <c r="C216" s="498" t="s">
        <v>966</v>
      </c>
      <c r="D216" s="272" t="s">
        <v>493</v>
      </c>
      <c r="E216" s="456">
        <v>1</v>
      </c>
      <c r="F216" s="499">
        <v>8</v>
      </c>
      <c r="G216" s="500"/>
      <c r="H216" s="459"/>
      <c r="I216" s="456">
        <v>1</v>
      </c>
      <c r="J216" s="499">
        <v>8</v>
      </c>
      <c r="K216" s="455"/>
      <c r="L216" s="272"/>
      <c r="M216" s="460"/>
      <c r="N216" s="309"/>
      <c r="O216" s="461"/>
      <c r="P216" s="305"/>
    </row>
    <row r="217" spans="1:16" ht="15.75" customHeight="1">
      <c r="A217" s="492">
        <v>207</v>
      </c>
      <c r="B217" s="470" t="s">
        <v>967</v>
      </c>
      <c r="C217" s="498" t="s">
        <v>968</v>
      </c>
      <c r="D217" s="272" t="s">
        <v>493</v>
      </c>
      <c r="E217" s="456">
        <v>1</v>
      </c>
      <c r="F217" s="499">
        <v>4.2</v>
      </c>
      <c r="G217" s="500"/>
      <c r="H217" s="459"/>
      <c r="I217" s="456">
        <v>1</v>
      </c>
      <c r="J217" s="499">
        <v>4.2</v>
      </c>
      <c r="K217" s="455"/>
      <c r="L217" s="272"/>
      <c r="M217" s="460"/>
      <c r="N217" s="309"/>
      <c r="O217" s="461"/>
      <c r="P217" s="305"/>
    </row>
    <row r="218" spans="1:16" ht="15.75" customHeight="1">
      <c r="A218" s="492">
        <v>208</v>
      </c>
      <c r="B218" s="470" t="s">
        <v>969</v>
      </c>
      <c r="C218" s="498" t="s">
        <v>970</v>
      </c>
      <c r="D218" s="272" t="s">
        <v>493</v>
      </c>
      <c r="E218" s="456">
        <v>1</v>
      </c>
      <c r="F218" s="499">
        <v>10.5</v>
      </c>
      <c r="G218" s="500"/>
      <c r="H218" s="459"/>
      <c r="I218" s="456">
        <v>1</v>
      </c>
      <c r="J218" s="499">
        <v>10.5</v>
      </c>
      <c r="K218" s="455"/>
      <c r="L218" s="272"/>
      <c r="M218" s="460"/>
      <c r="N218" s="309"/>
      <c r="O218" s="461"/>
      <c r="P218" s="305"/>
    </row>
    <row r="219" spans="1:16" ht="15.75" customHeight="1">
      <c r="A219" s="492">
        <v>209</v>
      </c>
      <c r="B219" s="470" t="s">
        <v>971</v>
      </c>
      <c r="C219" s="498" t="s">
        <v>972</v>
      </c>
      <c r="D219" s="272" t="s">
        <v>493</v>
      </c>
      <c r="E219" s="456">
        <v>1</v>
      </c>
      <c r="F219" s="499">
        <v>2.5</v>
      </c>
      <c r="G219" s="500"/>
      <c r="H219" s="459"/>
      <c r="I219" s="456">
        <v>1</v>
      </c>
      <c r="J219" s="499">
        <v>2.5</v>
      </c>
      <c r="K219" s="455"/>
      <c r="L219" s="272"/>
      <c r="M219" s="460"/>
      <c r="N219" s="309"/>
      <c r="O219" s="461"/>
      <c r="P219" s="305"/>
    </row>
    <row r="220" spans="1:16" ht="15.75" customHeight="1">
      <c r="A220" s="492">
        <v>210</v>
      </c>
      <c r="B220" s="470" t="s">
        <v>973</v>
      </c>
      <c r="C220" s="498" t="s">
        <v>974</v>
      </c>
      <c r="D220" s="272" t="s">
        <v>493</v>
      </c>
      <c r="E220" s="456">
        <v>1</v>
      </c>
      <c r="F220" s="499">
        <v>4.2</v>
      </c>
      <c r="G220" s="500"/>
      <c r="H220" s="459"/>
      <c r="I220" s="456">
        <v>1</v>
      </c>
      <c r="J220" s="499">
        <v>4.2</v>
      </c>
      <c r="K220" s="455"/>
      <c r="L220" s="272"/>
      <c r="M220" s="460"/>
      <c r="N220" s="309"/>
      <c r="O220" s="461"/>
      <c r="P220" s="305"/>
    </row>
    <row r="221" spans="1:16" ht="15.75" customHeight="1">
      <c r="A221" s="492">
        <v>211</v>
      </c>
      <c r="B221" s="470" t="s">
        <v>975</v>
      </c>
      <c r="C221" s="498" t="s">
        <v>976</v>
      </c>
      <c r="D221" s="272" t="s">
        <v>493</v>
      </c>
      <c r="E221" s="456">
        <v>1</v>
      </c>
      <c r="F221" s="499">
        <v>4.0999999999999996</v>
      </c>
      <c r="G221" s="500"/>
      <c r="H221" s="459"/>
      <c r="I221" s="456">
        <v>1</v>
      </c>
      <c r="J221" s="499">
        <v>4.0999999999999996</v>
      </c>
      <c r="K221" s="455"/>
      <c r="L221" s="272"/>
      <c r="M221" s="460"/>
      <c r="N221" s="309"/>
      <c r="O221" s="461"/>
      <c r="P221" s="305"/>
    </row>
    <row r="222" spans="1:16" ht="15.75" customHeight="1">
      <c r="A222" s="492">
        <v>212</v>
      </c>
      <c r="B222" s="470" t="s">
        <v>977</v>
      </c>
      <c r="C222" s="498" t="s">
        <v>978</v>
      </c>
      <c r="D222" s="272" t="s">
        <v>493</v>
      </c>
      <c r="E222" s="456">
        <v>1</v>
      </c>
      <c r="F222" s="499">
        <v>13.4</v>
      </c>
      <c r="G222" s="500"/>
      <c r="H222" s="459"/>
      <c r="I222" s="456">
        <v>1</v>
      </c>
      <c r="J222" s="499">
        <v>13.4</v>
      </c>
      <c r="K222" s="455"/>
      <c r="L222" s="272"/>
      <c r="M222" s="460"/>
      <c r="N222" s="309"/>
      <c r="O222" s="461"/>
      <c r="P222" s="305"/>
    </row>
    <row r="223" spans="1:16" ht="15.75" customHeight="1">
      <c r="A223" s="492">
        <v>213</v>
      </c>
      <c r="B223" s="470" t="s">
        <v>979</v>
      </c>
      <c r="C223" s="498" t="s">
        <v>980</v>
      </c>
      <c r="D223" s="272" t="s">
        <v>493</v>
      </c>
      <c r="E223" s="456">
        <v>1</v>
      </c>
      <c r="F223" s="499">
        <v>5.0999999999999996</v>
      </c>
      <c r="G223" s="500"/>
      <c r="H223" s="459"/>
      <c r="I223" s="456">
        <v>1</v>
      </c>
      <c r="J223" s="499">
        <v>5.0999999999999996</v>
      </c>
      <c r="K223" s="455"/>
      <c r="L223" s="272"/>
      <c r="M223" s="460"/>
      <c r="N223" s="309"/>
      <c r="O223" s="461"/>
      <c r="P223" s="305"/>
    </row>
    <row r="224" spans="1:16" ht="15.75" customHeight="1">
      <c r="A224" s="492">
        <v>214</v>
      </c>
      <c r="B224" s="470" t="s">
        <v>981</v>
      </c>
      <c r="C224" s="498" t="s">
        <v>982</v>
      </c>
      <c r="D224" s="272" t="s">
        <v>493</v>
      </c>
      <c r="E224" s="456">
        <v>1</v>
      </c>
      <c r="F224" s="499">
        <v>3.6</v>
      </c>
      <c r="G224" s="500"/>
      <c r="H224" s="459"/>
      <c r="I224" s="456">
        <v>1</v>
      </c>
      <c r="J224" s="499">
        <v>3.6</v>
      </c>
      <c r="K224" s="455"/>
      <c r="L224" s="272"/>
      <c r="M224" s="460"/>
      <c r="N224" s="309"/>
      <c r="O224" s="461"/>
      <c r="P224" s="305"/>
    </row>
    <row r="225" spans="1:16" ht="15.75" customHeight="1">
      <c r="A225" s="492">
        <v>215</v>
      </c>
      <c r="B225" s="470" t="s">
        <v>983</v>
      </c>
      <c r="C225" s="498" t="s">
        <v>984</v>
      </c>
      <c r="D225" s="272" t="s">
        <v>493</v>
      </c>
      <c r="E225" s="456">
        <v>1</v>
      </c>
      <c r="F225" s="499">
        <v>6.7</v>
      </c>
      <c r="G225" s="500"/>
      <c r="H225" s="459"/>
      <c r="I225" s="456">
        <v>1</v>
      </c>
      <c r="J225" s="499">
        <v>6.7</v>
      </c>
      <c r="K225" s="455"/>
      <c r="L225" s="272"/>
      <c r="M225" s="460"/>
      <c r="N225" s="309"/>
      <c r="O225" s="461"/>
      <c r="P225" s="305"/>
    </row>
    <row r="226" spans="1:16" ht="15.75" customHeight="1">
      <c r="A226" s="492">
        <v>216</v>
      </c>
      <c r="B226" s="470" t="s">
        <v>985</v>
      </c>
      <c r="C226" s="501" t="s">
        <v>986</v>
      </c>
      <c r="D226" s="322" t="s">
        <v>493</v>
      </c>
      <c r="E226" s="494">
        <v>1</v>
      </c>
      <c r="F226" s="502">
        <v>8.8000000000000007</v>
      </c>
      <c r="G226" s="503"/>
      <c r="H226" s="497"/>
      <c r="I226" s="494">
        <v>1</v>
      </c>
      <c r="J226" s="502">
        <v>8.8000000000000007</v>
      </c>
      <c r="K226" s="468"/>
      <c r="L226" s="322"/>
      <c r="M226" s="504"/>
      <c r="N226" s="505"/>
      <c r="O226" s="506"/>
      <c r="P226" s="305"/>
    </row>
    <row r="227" spans="1:16" ht="15.75" customHeight="1">
      <c r="A227" s="492">
        <v>217</v>
      </c>
      <c r="B227" s="507" t="s">
        <v>987</v>
      </c>
      <c r="C227" s="507" t="s">
        <v>988</v>
      </c>
      <c r="D227" s="508" t="s">
        <v>493</v>
      </c>
      <c r="E227" s="509">
        <v>1</v>
      </c>
      <c r="F227" s="499">
        <v>2.8</v>
      </c>
      <c r="G227" s="510"/>
      <c r="H227" s="511"/>
      <c r="I227" s="509">
        <v>1</v>
      </c>
      <c r="J227" s="499">
        <v>2.8</v>
      </c>
      <c r="K227" s="508"/>
      <c r="L227" s="508"/>
      <c r="M227" s="512"/>
      <c r="N227" s="513"/>
      <c r="O227" s="514"/>
      <c r="P227" s="305"/>
    </row>
    <row r="228" spans="1:16" ht="15.75" customHeight="1">
      <c r="A228" s="492">
        <v>218</v>
      </c>
      <c r="B228" s="515" t="s">
        <v>989</v>
      </c>
      <c r="C228" s="507" t="s">
        <v>990</v>
      </c>
      <c r="D228" s="508" t="s">
        <v>493</v>
      </c>
      <c r="E228" s="509">
        <v>1</v>
      </c>
      <c r="F228" s="499">
        <v>6.9</v>
      </c>
      <c r="G228" s="510"/>
      <c r="H228" s="511"/>
      <c r="I228" s="509">
        <v>1</v>
      </c>
      <c r="J228" s="499">
        <v>6.9</v>
      </c>
      <c r="K228" s="508"/>
      <c r="L228" s="508"/>
      <c r="M228" s="512"/>
      <c r="N228" s="513"/>
      <c r="O228" s="514"/>
      <c r="P228" s="305"/>
    </row>
    <row r="229" spans="1:16" ht="15.75" customHeight="1">
      <c r="A229" s="492">
        <v>219</v>
      </c>
      <c r="B229" s="515" t="s">
        <v>991</v>
      </c>
      <c r="C229" s="507" t="s">
        <v>992</v>
      </c>
      <c r="D229" s="508" t="s">
        <v>493</v>
      </c>
      <c r="E229" s="509">
        <v>1</v>
      </c>
      <c r="F229" s="499">
        <v>2.2999999999999998</v>
      </c>
      <c r="G229" s="510"/>
      <c r="H229" s="511"/>
      <c r="I229" s="509">
        <v>1</v>
      </c>
      <c r="J229" s="499">
        <v>2.2999999999999998</v>
      </c>
      <c r="K229" s="508"/>
      <c r="L229" s="508"/>
      <c r="M229" s="512"/>
      <c r="N229" s="513"/>
      <c r="O229" s="514"/>
      <c r="P229" s="305"/>
    </row>
    <row r="230" spans="1:16" ht="15.75" customHeight="1">
      <c r="A230" s="492">
        <v>220</v>
      </c>
      <c r="B230" s="515" t="s">
        <v>993</v>
      </c>
      <c r="C230" s="507" t="s">
        <v>994</v>
      </c>
      <c r="D230" s="508" t="s">
        <v>493</v>
      </c>
      <c r="E230" s="509">
        <v>1</v>
      </c>
      <c r="F230" s="499">
        <v>8.6999999999999993</v>
      </c>
      <c r="G230" s="510"/>
      <c r="H230" s="511"/>
      <c r="I230" s="509">
        <v>1</v>
      </c>
      <c r="J230" s="499">
        <v>8.6999999999999993</v>
      </c>
      <c r="K230" s="508"/>
      <c r="L230" s="508"/>
      <c r="M230" s="512"/>
      <c r="N230" s="513"/>
      <c r="O230" s="514"/>
      <c r="P230" s="305"/>
    </row>
    <row r="231" spans="1:16" ht="15.75" customHeight="1">
      <c r="A231" s="492">
        <v>221</v>
      </c>
      <c r="B231" s="515" t="s">
        <v>995</v>
      </c>
      <c r="C231" s="507" t="s">
        <v>996</v>
      </c>
      <c r="D231" s="508" t="s">
        <v>493</v>
      </c>
      <c r="E231" s="509">
        <v>1</v>
      </c>
      <c r="F231" s="499">
        <v>13.2</v>
      </c>
      <c r="G231" s="510"/>
      <c r="H231" s="511"/>
      <c r="I231" s="509">
        <v>1</v>
      </c>
      <c r="J231" s="499">
        <v>13.2</v>
      </c>
      <c r="K231" s="508"/>
      <c r="L231" s="508"/>
      <c r="M231" s="512"/>
      <c r="N231" s="513"/>
      <c r="O231" s="514"/>
      <c r="P231" s="305"/>
    </row>
    <row r="232" spans="1:16" ht="15.75" customHeight="1">
      <c r="A232" s="492">
        <v>222</v>
      </c>
      <c r="B232" s="515" t="s">
        <v>997</v>
      </c>
      <c r="C232" s="507" t="s">
        <v>998</v>
      </c>
      <c r="D232" s="508" t="s">
        <v>493</v>
      </c>
      <c r="E232" s="509">
        <v>1</v>
      </c>
      <c r="F232" s="499">
        <v>7.2</v>
      </c>
      <c r="G232" s="510"/>
      <c r="H232" s="511"/>
      <c r="I232" s="509">
        <v>1</v>
      </c>
      <c r="J232" s="499">
        <v>7.2</v>
      </c>
      <c r="K232" s="508"/>
      <c r="L232" s="508"/>
      <c r="M232" s="512"/>
      <c r="N232" s="513"/>
      <c r="O232" s="514"/>
      <c r="P232" s="305"/>
    </row>
    <row r="233" spans="1:16" ht="15.75" customHeight="1">
      <c r="A233" s="492">
        <v>223</v>
      </c>
      <c r="B233" s="515" t="s">
        <v>999</v>
      </c>
      <c r="C233" s="507" t="s">
        <v>1000</v>
      </c>
      <c r="D233" s="508" t="s">
        <v>493</v>
      </c>
      <c r="E233" s="509">
        <v>1</v>
      </c>
      <c r="F233" s="499">
        <v>4.5999999999999996</v>
      </c>
      <c r="G233" s="510"/>
      <c r="H233" s="511"/>
      <c r="I233" s="509">
        <v>1</v>
      </c>
      <c r="J233" s="499">
        <v>4.5999999999999996</v>
      </c>
      <c r="K233" s="508"/>
      <c r="L233" s="508"/>
      <c r="M233" s="512"/>
      <c r="N233" s="513"/>
      <c r="O233" s="514"/>
      <c r="P233" s="305"/>
    </row>
    <row r="234" spans="1:16" ht="15.75" customHeight="1">
      <c r="A234" s="492">
        <v>224</v>
      </c>
      <c r="B234" s="515" t="s">
        <v>1001</v>
      </c>
      <c r="C234" s="507" t="s">
        <v>1002</v>
      </c>
      <c r="D234" s="508" t="s">
        <v>493</v>
      </c>
      <c r="E234" s="509">
        <v>1</v>
      </c>
      <c r="F234" s="499">
        <v>7.1</v>
      </c>
      <c r="G234" s="510"/>
      <c r="H234" s="511"/>
      <c r="I234" s="509">
        <v>1</v>
      </c>
      <c r="J234" s="499">
        <v>7.1</v>
      </c>
      <c r="K234" s="508"/>
      <c r="L234" s="508"/>
      <c r="M234" s="512"/>
      <c r="N234" s="513"/>
      <c r="O234" s="514"/>
      <c r="P234" s="305"/>
    </row>
    <row r="235" spans="1:16" ht="15.75" customHeight="1">
      <c r="A235" s="492">
        <v>225</v>
      </c>
      <c r="B235" s="515" t="s">
        <v>1003</v>
      </c>
      <c r="C235" s="507" t="s">
        <v>1004</v>
      </c>
      <c r="D235" s="508" t="s">
        <v>493</v>
      </c>
      <c r="E235" s="509">
        <v>1</v>
      </c>
      <c r="F235" s="499">
        <v>6.6</v>
      </c>
      <c r="G235" s="510"/>
      <c r="H235" s="511"/>
      <c r="I235" s="509">
        <v>1</v>
      </c>
      <c r="J235" s="499">
        <v>6.6</v>
      </c>
      <c r="K235" s="508"/>
      <c r="L235" s="508"/>
      <c r="M235" s="512"/>
      <c r="N235" s="513"/>
      <c r="O235" s="514"/>
      <c r="P235" s="305"/>
    </row>
    <row r="236" spans="1:16" ht="15.75" customHeight="1">
      <c r="A236" s="492">
        <v>226</v>
      </c>
      <c r="B236" s="515" t="s">
        <v>1005</v>
      </c>
      <c r="C236" s="507" t="s">
        <v>1006</v>
      </c>
      <c r="D236" s="508" t="s">
        <v>493</v>
      </c>
      <c r="E236" s="509">
        <v>1</v>
      </c>
      <c r="F236" s="499">
        <v>7</v>
      </c>
      <c r="G236" s="510"/>
      <c r="H236" s="511"/>
      <c r="I236" s="509">
        <v>1</v>
      </c>
      <c r="J236" s="499">
        <v>7</v>
      </c>
      <c r="K236" s="508"/>
      <c r="L236" s="508"/>
      <c r="M236" s="512"/>
      <c r="N236" s="513"/>
      <c r="O236" s="514"/>
      <c r="P236" s="305"/>
    </row>
    <row r="237" spans="1:16" ht="15.75" customHeight="1">
      <c r="A237" s="492">
        <v>227</v>
      </c>
      <c r="B237" s="515" t="s">
        <v>1007</v>
      </c>
      <c r="C237" s="507" t="s">
        <v>1008</v>
      </c>
      <c r="D237" s="508" t="s">
        <v>493</v>
      </c>
      <c r="E237" s="509">
        <v>1</v>
      </c>
      <c r="F237" s="499">
        <v>9.8000000000000007</v>
      </c>
      <c r="G237" s="510"/>
      <c r="H237" s="511"/>
      <c r="I237" s="509">
        <v>1</v>
      </c>
      <c r="J237" s="499">
        <v>9.8000000000000007</v>
      </c>
      <c r="K237" s="508"/>
      <c r="L237" s="508"/>
      <c r="M237" s="512"/>
      <c r="N237" s="513"/>
      <c r="O237" s="514"/>
      <c r="P237" s="305"/>
    </row>
    <row r="238" spans="1:16" ht="15.75" customHeight="1">
      <c r="A238" s="492">
        <v>228</v>
      </c>
      <c r="B238" s="515" t="s">
        <v>1009</v>
      </c>
      <c r="C238" s="507" t="s">
        <v>1010</v>
      </c>
      <c r="D238" s="508" t="s">
        <v>493</v>
      </c>
      <c r="E238" s="509">
        <v>1</v>
      </c>
      <c r="F238" s="499">
        <v>4.8</v>
      </c>
      <c r="G238" s="510"/>
      <c r="H238" s="511"/>
      <c r="I238" s="509">
        <v>1</v>
      </c>
      <c r="J238" s="499">
        <v>4.8</v>
      </c>
      <c r="K238" s="508"/>
      <c r="L238" s="508"/>
      <c r="M238" s="512"/>
      <c r="N238" s="513"/>
      <c r="O238" s="514"/>
      <c r="P238" s="305"/>
    </row>
    <row r="239" spans="1:16" ht="15.75" customHeight="1">
      <c r="A239" s="492">
        <v>229</v>
      </c>
      <c r="B239" s="515" t="s">
        <v>1011</v>
      </c>
      <c r="C239" s="507" t="s">
        <v>1012</v>
      </c>
      <c r="D239" s="508" t="s">
        <v>493</v>
      </c>
      <c r="E239" s="509">
        <v>1</v>
      </c>
      <c r="F239" s="499">
        <v>6.5</v>
      </c>
      <c r="G239" s="510"/>
      <c r="H239" s="511"/>
      <c r="I239" s="509">
        <v>1</v>
      </c>
      <c r="J239" s="499">
        <v>6.5</v>
      </c>
      <c r="K239" s="508"/>
      <c r="L239" s="508"/>
      <c r="M239" s="512"/>
      <c r="N239" s="513"/>
      <c r="O239" s="514"/>
      <c r="P239" s="305"/>
    </row>
    <row r="240" spans="1:16" ht="15.75" customHeight="1">
      <c r="A240" s="492">
        <v>230</v>
      </c>
      <c r="B240" s="515" t="s">
        <v>1013</v>
      </c>
      <c r="C240" s="507" t="s">
        <v>1014</v>
      </c>
      <c r="D240" s="508" t="s">
        <v>493</v>
      </c>
      <c r="E240" s="509">
        <v>1</v>
      </c>
      <c r="F240" s="499">
        <v>5.0999999999999996</v>
      </c>
      <c r="G240" s="510"/>
      <c r="H240" s="511"/>
      <c r="I240" s="509">
        <v>1</v>
      </c>
      <c r="J240" s="499">
        <v>5.0999999999999996</v>
      </c>
      <c r="K240" s="508"/>
      <c r="L240" s="508"/>
      <c r="M240" s="512"/>
      <c r="N240" s="513"/>
      <c r="O240" s="514"/>
      <c r="P240" s="305"/>
    </row>
    <row r="241" spans="1:16" ht="15.75" customHeight="1">
      <c r="A241" s="492">
        <v>231</v>
      </c>
      <c r="B241" s="515" t="s">
        <v>1015</v>
      </c>
      <c r="C241" s="507" t="s">
        <v>1016</v>
      </c>
      <c r="D241" s="508" t="s">
        <v>493</v>
      </c>
      <c r="E241" s="509">
        <v>1</v>
      </c>
      <c r="F241" s="499">
        <v>4.2</v>
      </c>
      <c r="G241" s="510"/>
      <c r="H241" s="511"/>
      <c r="I241" s="509">
        <v>1</v>
      </c>
      <c r="J241" s="499">
        <v>4.2</v>
      </c>
      <c r="K241" s="508"/>
      <c r="L241" s="508"/>
      <c r="M241" s="512"/>
      <c r="N241" s="513"/>
      <c r="O241" s="514"/>
      <c r="P241" s="305"/>
    </row>
    <row r="242" spans="1:16" ht="15.75" customHeight="1">
      <c r="A242" s="492">
        <v>232</v>
      </c>
      <c r="B242" s="515" t="s">
        <v>1017</v>
      </c>
      <c r="C242" s="507" t="s">
        <v>1018</v>
      </c>
      <c r="D242" s="508" t="s">
        <v>493</v>
      </c>
      <c r="E242" s="509">
        <v>1</v>
      </c>
      <c r="F242" s="499">
        <v>6.3</v>
      </c>
      <c r="G242" s="510"/>
      <c r="H242" s="511"/>
      <c r="I242" s="509">
        <v>1</v>
      </c>
      <c r="J242" s="499">
        <v>6.3</v>
      </c>
      <c r="K242" s="508"/>
      <c r="L242" s="508"/>
      <c r="M242" s="512"/>
      <c r="N242" s="513"/>
      <c r="O242" s="514"/>
      <c r="P242" s="305"/>
    </row>
    <row r="243" spans="1:16" ht="15.75" customHeight="1">
      <c r="A243" s="492">
        <v>233</v>
      </c>
      <c r="B243" s="516" t="s">
        <v>1019</v>
      </c>
      <c r="C243" s="517" t="s">
        <v>1020</v>
      </c>
      <c r="D243" s="508" t="s">
        <v>493</v>
      </c>
      <c r="E243" s="509">
        <v>1</v>
      </c>
      <c r="F243" s="518">
        <v>11.4</v>
      </c>
      <c r="G243" s="510"/>
      <c r="H243" s="519"/>
      <c r="I243" s="509">
        <v>1</v>
      </c>
      <c r="J243" s="518">
        <v>11.4</v>
      </c>
      <c r="K243" s="508"/>
      <c r="L243" s="508"/>
      <c r="M243" s="512"/>
      <c r="N243" s="513"/>
      <c r="O243" s="514"/>
      <c r="P243" s="305"/>
    </row>
    <row r="244" spans="1:16" ht="15.75" customHeight="1">
      <c r="A244" s="492">
        <v>234</v>
      </c>
      <c r="B244" s="515" t="s">
        <v>1021</v>
      </c>
      <c r="C244" s="507" t="s">
        <v>1022</v>
      </c>
      <c r="D244" s="508" t="s">
        <v>493</v>
      </c>
      <c r="E244" s="509">
        <v>1</v>
      </c>
      <c r="F244" s="499">
        <v>9.8000000000000007</v>
      </c>
      <c r="G244" s="510"/>
      <c r="H244" s="511"/>
      <c r="I244" s="509">
        <v>1</v>
      </c>
      <c r="J244" s="499">
        <v>9.8000000000000007</v>
      </c>
      <c r="K244" s="508"/>
      <c r="L244" s="508"/>
      <c r="M244" s="512"/>
      <c r="N244" s="513"/>
      <c r="O244" s="514"/>
      <c r="P244" s="305"/>
    </row>
    <row r="245" spans="1:16" ht="15.75" customHeight="1">
      <c r="A245" s="492">
        <v>235</v>
      </c>
      <c r="B245" s="515" t="s">
        <v>1023</v>
      </c>
      <c r="C245" s="507" t="s">
        <v>1024</v>
      </c>
      <c r="D245" s="508" t="s">
        <v>493</v>
      </c>
      <c r="E245" s="509">
        <v>1</v>
      </c>
      <c r="F245" s="499">
        <v>2.8</v>
      </c>
      <c r="G245" s="510"/>
      <c r="H245" s="511"/>
      <c r="I245" s="509">
        <v>1</v>
      </c>
      <c r="J245" s="499">
        <v>2.8</v>
      </c>
      <c r="K245" s="508"/>
      <c r="L245" s="508"/>
      <c r="M245" s="512"/>
      <c r="N245" s="513"/>
      <c r="O245" s="514"/>
      <c r="P245" s="305"/>
    </row>
    <row r="246" spans="1:16" ht="15.75" customHeight="1">
      <c r="A246" s="492">
        <v>236</v>
      </c>
      <c r="B246" s="515" t="s">
        <v>1025</v>
      </c>
      <c r="C246" s="507" t="s">
        <v>1026</v>
      </c>
      <c r="D246" s="508" t="s">
        <v>493</v>
      </c>
      <c r="E246" s="509">
        <v>1</v>
      </c>
      <c r="F246" s="499">
        <v>2.8</v>
      </c>
      <c r="G246" s="510"/>
      <c r="H246" s="511"/>
      <c r="I246" s="509">
        <v>1</v>
      </c>
      <c r="J246" s="499">
        <v>2.8</v>
      </c>
      <c r="K246" s="508"/>
      <c r="L246" s="508"/>
      <c r="M246" s="512"/>
      <c r="N246" s="513"/>
      <c r="O246" s="514"/>
      <c r="P246" s="305"/>
    </row>
    <row r="247" spans="1:16" ht="15.75" customHeight="1">
      <c r="A247" s="492">
        <v>237</v>
      </c>
      <c r="B247" s="515" t="s">
        <v>1027</v>
      </c>
      <c r="C247" s="507" t="s">
        <v>593</v>
      </c>
      <c r="D247" s="508" t="s">
        <v>493</v>
      </c>
      <c r="E247" s="509">
        <v>1</v>
      </c>
      <c r="F247" s="499">
        <v>3.2</v>
      </c>
      <c r="G247" s="510"/>
      <c r="H247" s="511"/>
      <c r="I247" s="509">
        <v>1</v>
      </c>
      <c r="J247" s="499">
        <v>3.2</v>
      </c>
      <c r="K247" s="508"/>
      <c r="L247" s="508"/>
      <c r="M247" s="512"/>
      <c r="N247" s="513"/>
      <c r="O247" s="514"/>
      <c r="P247" s="305"/>
    </row>
    <row r="248" spans="1:16" ht="15.75" customHeight="1">
      <c r="A248" s="492">
        <v>238</v>
      </c>
      <c r="B248" s="515" t="s">
        <v>1028</v>
      </c>
      <c r="C248" s="507" t="s">
        <v>1029</v>
      </c>
      <c r="D248" s="508" t="s">
        <v>493</v>
      </c>
      <c r="E248" s="509">
        <v>1</v>
      </c>
      <c r="F248" s="499">
        <v>3.3</v>
      </c>
      <c r="G248" s="510"/>
      <c r="H248" s="511"/>
      <c r="I248" s="509">
        <v>1</v>
      </c>
      <c r="J248" s="499">
        <v>3.3</v>
      </c>
      <c r="K248" s="508"/>
      <c r="L248" s="508"/>
      <c r="M248" s="512"/>
      <c r="N248" s="513"/>
      <c r="O248" s="514"/>
      <c r="P248" s="305"/>
    </row>
    <row r="249" spans="1:16" ht="15.75" customHeight="1">
      <c r="A249" s="492">
        <v>239</v>
      </c>
      <c r="B249" s="515" t="s">
        <v>1030</v>
      </c>
      <c r="C249" s="507" t="s">
        <v>1031</v>
      </c>
      <c r="D249" s="508" t="s">
        <v>493</v>
      </c>
      <c r="E249" s="509">
        <v>1</v>
      </c>
      <c r="F249" s="499">
        <v>5.8</v>
      </c>
      <c r="G249" s="510"/>
      <c r="H249" s="511"/>
      <c r="I249" s="509">
        <v>1</v>
      </c>
      <c r="J249" s="499">
        <v>5.8</v>
      </c>
      <c r="K249" s="508"/>
      <c r="L249" s="508"/>
      <c r="M249" s="512"/>
      <c r="N249" s="513"/>
      <c r="O249" s="514"/>
      <c r="P249" s="305"/>
    </row>
    <row r="250" spans="1:16" ht="15.75" customHeight="1">
      <c r="A250" s="492">
        <v>240</v>
      </c>
      <c r="B250" s="515" t="s">
        <v>1032</v>
      </c>
      <c r="C250" s="507" t="s">
        <v>1033</v>
      </c>
      <c r="D250" s="508" t="s">
        <v>493</v>
      </c>
      <c r="E250" s="509">
        <v>1</v>
      </c>
      <c r="F250" s="499">
        <v>7.9</v>
      </c>
      <c r="G250" s="510"/>
      <c r="H250" s="511"/>
      <c r="I250" s="509">
        <v>1</v>
      </c>
      <c r="J250" s="499">
        <v>7.9</v>
      </c>
      <c r="K250" s="508"/>
      <c r="L250" s="508"/>
      <c r="M250" s="512"/>
      <c r="N250" s="513"/>
      <c r="O250" s="514"/>
      <c r="P250" s="305"/>
    </row>
    <row r="251" spans="1:16" ht="15.75" customHeight="1">
      <c r="A251" s="492">
        <v>241</v>
      </c>
      <c r="B251" s="515" t="s">
        <v>1034</v>
      </c>
      <c r="C251" s="507" t="s">
        <v>1035</v>
      </c>
      <c r="D251" s="508" t="s">
        <v>493</v>
      </c>
      <c r="E251" s="509">
        <v>1</v>
      </c>
      <c r="F251" s="499">
        <v>3.4</v>
      </c>
      <c r="G251" s="510"/>
      <c r="H251" s="511"/>
      <c r="I251" s="509">
        <v>1</v>
      </c>
      <c r="J251" s="499">
        <v>3.4</v>
      </c>
      <c r="K251" s="508"/>
      <c r="L251" s="508"/>
      <c r="M251" s="512"/>
      <c r="N251" s="513"/>
      <c r="O251" s="514"/>
      <c r="P251" s="305"/>
    </row>
    <row r="252" spans="1:16" ht="15.75" customHeight="1">
      <c r="A252" s="492">
        <v>242</v>
      </c>
      <c r="B252" s="515" t="s">
        <v>1036</v>
      </c>
      <c r="C252" s="507" t="s">
        <v>1037</v>
      </c>
      <c r="D252" s="508" t="s">
        <v>493</v>
      </c>
      <c r="E252" s="509">
        <v>1</v>
      </c>
      <c r="F252" s="499">
        <v>2.8</v>
      </c>
      <c r="G252" s="510"/>
      <c r="H252" s="511"/>
      <c r="I252" s="509">
        <v>1</v>
      </c>
      <c r="J252" s="499">
        <v>2.8</v>
      </c>
      <c r="K252" s="508"/>
      <c r="L252" s="508"/>
      <c r="M252" s="512"/>
      <c r="N252" s="513"/>
      <c r="O252" s="514"/>
      <c r="P252" s="305"/>
    </row>
    <row r="253" spans="1:16" ht="15.75" customHeight="1">
      <c r="A253" s="492">
        <v>243</v>
      </c>
      <c r="B253" s="515" t="s">
        <v>1038</v>
      </c>
      <c r="C253" s="507" t="s">
        <v>1039</v>
      </c>
      <c r="D253" s="508" t="s">
        <v>493</v>
      </c>
      <c r="E253" s="509">
        <v>1</v>
      </c>
      <c r="F253" s="499">
        <v>3.2</v>
      </c>
      <c r="G253" s="510"/>
      <c r="H253" s="511"/>
      <c r="I253" s="509">
        <v>1</v>
      </c>
      <c r="J253" s="499">
        <v>3.2</v>
      </c>
      <c r="K253" s="508"/>
      <c r="L253" s="508"/>
      <c r="M253" s="512"/>
      <c r="N253" s="513"/>
      <c r="O253" s="514"/>
      <c r="P253" s="305"/>
    </row>
    <row r="254" spans="1:16" ht="15.75" customHeight="1">
      <c r="A254" s="492">
        <v>244</v>
      </c>
      <c r="B254" s="515" t="s">
        <v>1040</v>
      </c>
      <c r="C254" s="507" t="s">
        <v>1041</v>
      </c>
      <c r="D254" s="508" t="s">
        <v>493</v>
      </c>
      <c r="E254" s="509">
        <v>1</v>
      </c>
      <c r="F254" s="499">
        <v>2.6</v>
      </c>
      <c r="G254" s="510"/>
      <c r="H254" s="511"/>
      <c r="I254" s="509">
        <v>1</v>
      </c>
      <c r="J254" s="499">
        <v>2.6</v>
      </c>
      <c r="K254" s="508"/>
      <c r="L254" s="508"/>
      <c r="M254" s="512"/>
      <c r="N254" s="513"/>
      <c r="O254" s="514"/>
      <c r="P254" s="305"/>
    </row>
    <row r="255" spans="1:16" ht="15.75" customHeight="1">
      <c r="A255" s="492">
        <v>245</v>
      </c>
      <c r="B255" s="520" t="s">
        <v>1042</v>
      </c>
      <c r="C255" s="521" t="s">
        <v>1043</v>
      </c>
      <c r="D255" s="522" t="s">
        <v>493</v>
      </c>
      <c r="E255" s="523">
        <v>1</v>
      </c>
      <c r="F255" s="502">
        <v>3.7</v>
      </c>
      <c r="G255" s="524"/>
      <c r="H255" s="525"/>
      <c r="I255" s="523">
        <v>1</v>
      </c>
      <c r="J255" s="502">
        <v>3.7</v>
      </c>
      <c r="K255" s="508"/>
      <c r="L255" s="508"/>
      <c r="M255" s="512"/>
      <c r="N255" s="513"/>
      <c r="O255" s="514"/>
      <c r="P255" s="305"/>
    </row>
    <row r="256" spans="1:16" ht="15.75" customHeight="1">
      <c r="A256" s="492">
        <v>246</v>
      </c>
      <c r="B256" s="515" t="s">
        <v>1044</v>
      </c>
      <c r="C256" s="507" t="s">
        <v>1045</v>
      </c>
      <c r="D256" s="508" t="s">
        <v>493</v>
      </c>
      <c r="E256" s="509">
        <v>1</v>
      </c>
      <c r="F256" s="499">
        <v>5</v>
      </c>
      <c r="G256" s="510"/>
      <c r="H256" s="511"/>
      <c r="I256" s="509">
        <v>1</v>
      </c>
      <c r="J256" s="499">
        <v>5</v>
      </c>
      <c r="K256" s="526"/>
      <c r="L256" s="527"/>
      <c r="M256" s="528"/>
      <c r="N256" s="529"/>
      <c r="O256" s="530"/>
      <c r="P256" s="305"/>
    </row>
    <row r="257" spans="1:16" ht="15.75" customHeight="1">
      <c r="A257" s="492">
        <v>247</v>
      </c>
      <c r="B257" s="507" t="s">
        <v>1046</v>
      </c>
      <c r="C257" s="507" t="s">
        <v>1047</v>
      </c>
      <c r="D257" s="508" t="s">
        <v>493</v>
      </c>
      <c r="E257" s="509">
        <v>1</v>
      </c>
      <c r="F257" s="499">
        <v>5.9</v>
      </c>
      <c r="G257" s="510"/>
      <c r="H257" s="511"/>
      <c r="I257" s="509">
        <v>1</v>
      </c>
      <c r="J257" s="499">
        <v>5.9</v>
      </c>
      <c r="K257" s="526"/>
      <c r="L257" s="527"/>
      <c r="M257" s="528"/>
      <c r="N257" s="529"/>
      <c r="O257" s="530"/>
      <c r="P257" s="305"/>
    </row>
    <row r="258" spans="1:16" ht="15.75" customHeight="1">
      <c r="A258" s="492">
        <v>248</v>
      </c>
      <c r="B258" s="515" t="s">
        <v>1048</v>
      </c>
      <c r="C258" s="507" t="s">
        <v>1049</v>
      </c>
      <c r="D258" s="508" t="s">
        <v>493</v>
      </c>
      <c r="E258" s="509">
        <v>1</v>
      </c>
      <c r="F258" s="499">
        <v>2.1</v>
      </c>
      <c r="G258" s="510"/>
      <c r="H258" s="511"/>
      <c r="I258" s="509">
        <v>1</v>
      </c>
      <c r="J258" s="499">
        <v>2.1</v>
      </c>
      <c r="K258" s="526"/>
      <c r="L258" s="527"/>
      <c r="M258" s="528"/>
      <c r="N258" s="529"/>
      <c r="O258" s="530"/>
      <c r="P258" s="305"/>
    </row>
    <row r="259" spans="1:16" ht="15.75" customHeight="1">
      <c r="A259" s="492">
        <v>249</v>
      </c>
      <c r="B259" s="515" t="s">
        <v>1050</v>
      </c>
      <c r="C259" s="507" t="s">
        <v>1051</v>
      </c>
      <c r="D259" s="508" t="s">
        <v>493</v>
      </c>
      <c r="E259" s="509">
        <v>1</v>
      </c>
      <c r="F259" s="499">
        <v>4.8</v>
      </c>
      <c r="G259" s="510"/>
      <c r="H259" s="511"/>
      <c r="I259" s="509">
        <v>1</v>
      </c>
      <c r="J259" s="499">
        <v>4.8</v>
      </c>
      <c r="K259" s="526"/>
      <c r="L259" s="527"/>
      <c r="M259" s="528"/>
      <c r="N259" s="529"/>
      <c r="O259" s="530"/>
      <c r="P259" s="305"/>
    </row>
    <row r="260" spans="1:16" ht="15.75" customHeight="1">
      <c r="A260" s="492">
        <v>250</v>
      </c>
      <c r="B260" s="515" t="s">
        <v>1052</v>
      </c>
      <c r="C260" s="507" t="s">
        <v>660</v>
      </c>
      <c r="D260" s="508" t="s">
        <v>493</v>
      </c>
      <c r="E260" s="509">
        <v>1</v>
      </c>
      <c r="F260" s="499">
        <v>4.9000000000000004</v>
      </c>
      <c r="G260" s="510"/>
      <c r="H260" s="511"/>
      <c r="I260" s="509">
        <v>1</v>
      </c>
      <c r="J260" s="499">
        <v>4.9000000000000004</v>
      </c>
      <c r="K260" s="526"/>
      <c r="L260" s="527"/>
      <c r="M260" s="528"/>
      <c r="N260" s="529"/>
      <c r="O260" s="530"/>
      <c r="P260" s="305"/>
    </row>
    <row r="261" spans="1:16" ht="15.75" customHeight="1">
      <c r="A261" s="492">
        <v>251</v>
      </c>
      <c r="B261" s="515" t="s">
        <v>1053</v>
      </c>
      <c r="C261" s="507" t="s">
        <v>1054</v>
      </c>
      <c r="D261" s="508" t="s">
        <v>493</v>
      </c>
      <c r="E261" s="509">
        <v>1</v>
      </c>
      <c r="F261" s="499">
        <v>3.8</v>
      </c>
      <c r="G261" s="510"/>
      <c r="H261" s="511"/>
      <c r="I261" s="509">
        <v>1</v>
      </c>
      <c r="J261" s="499">
        <v>3.8</v>
      </c>
      <c r="K261" s="526"/>
      <c r="L261" s="527"/>
      <c r="M261" s="528"/>
      <c r="N261" s="529"/>
      <c r="O261" s="530"/>
      <c r="P261" s="305"/>
    </row>
    <row r="262" spans="1:16" ht="15.75" customHeight="1">
      <c r="A262" s="492">
        <v>252</v>
      </c>
      <c r="B262" s="515" t="s">
        <v>1055</v>
      </c>
      <c r="C262" s="507" t="s">
        <v>666</v>
      </c>
      <c r="D262" s="508" t="s">
        <v>493</v>
      </c>
      <c r="E262" s="509">
        <v>1</v>
      </c>
      <c r="F262" s="499">
        <v>4.5</v>
      </c>
      <c r="G262" s="510"/>
      <c r="H262" s="511"/>
      <c r="I262" s="509">
        <v>1</v>
      </c>
      <c r="J262" s="499">
        <v>4.5</v>
      </c>
      <c r="K262" s="526"/>
      <c r="L262" s="527"/>
      <c r="M262" s="528"/>
      <c r="N262" s="529"/>
      <c r="O262" s="530"/>
      <c r="P262" s="305"/>
    </row>
    <row r="263" spans="1:16" ht="15.75" customHeight="1">
      <c r="A263" s="492">
        <v>253</v>
      </c>
      <c r="B263" s="515" t="s">
        <v>1056</v>
      </c>
      <c r="C263" s="507" t="s">
        <v>1057</v>
      </c>
      <c r="D263" s="508" t="s">
        <v>493</v>
      </c>
      <c r="E263" s="509">
        <v>1</v>
      </c>
      <c r="F263" s="499">
        <v>5</v>
      </c>
      <c r="G263" s="510"/>
      <c r="H263" s="511"/>
      <c r="I263" s="509">
        <v>1</v>
      </c>
      <c r="J263" s="499">
        <v>5</v>
      </c>
      <c r="K263" s="526"/>
      <c r="L263" s="527"/>
      <c r="M263" s="528"/>
      <c r="N263" s="529"/>
      <c r="O263" s="530"/>
      <c r="P263" s="305"/>
    </row>
    <row r="264" spans="1:16" ht="15.75" customHeight="1">
      <c r="A264" s="492">
        <v>254</v>
      </c>
      <c r="B264" s="515" t="s">
        <v>1058</v>
      </c>
      <c r="C264" s="507" t="s">
        <v>1059</v>
      </c>
      <c r="D264" s="508" t="s">
        <v>493</v>
      </c>
      <c r="E264" s="509">
        <v>1</v>
      </c>
      <c r="F264" s="499">
        <v>3.8</v>
      </c>
      <c r="G264" s="510"/>
      <c r="H264" s="511"/>
      <c r="I264" s="509">
        <v>1</v>
      </c>
      <c r="J264" s="499">
        <v>3.8</v>
      </c>
      <c r="K264" s="526"/>
      <c r="L264" s="527"/>
      <c r="M264" s="528"/>
      <c r="N264" s="529"/>
      <c r="O264" s="530"/>
      <c r="P264" s="305"/>
    </row>
    <row r="265" spans="1:16" ht="15.75" customHeight="1">
      <c r="A265" s="492">
        <v>255</v>
      </c>
      <c r="B265" s="515" t="s">
        <v>1060</v>
      </c>
      <c r="C265" s="507" t="s">
        <v>1061</v>
      </c>
      <c r="D265" s="508" t="s">
        <v>493</v>
      </c>
      <c r="E265" s="509">
        <v>1</v>
      </c>
      <c r="F265" s="499">
        <v>8.6999999999999993</v>
      </c>
      <c r="G265" s="510"/>
      <c r="H265" s="511"/>
      <c r="I265" s="509">
        <v>1</v>
      </c>
      <c r="J265" s="499">
        <v>8.6999999999999993</v>
      </c>
      <c r="K265" s="526"/>
      <c r="L265" s="527"/>
      <c r="M265" s="528"/>
      <c r="N265" s="529"/>
      <c r="O265" s="530"/>
      <c r="P265" s="305"/>
    </row>
    <row r="266" spans="1:16" ht="15.75" customHeight="1">
      <c r="A266" s="492">
        <v>256</v>
      </c>
      <c r="B266" s="515" t="s">
        <v>1062</v>
      </c>
      <c r="C266" s="507" t="s">
        <v>1063</v>
      </c>
      <c r="D266" s="508" t="s">
        <v>493</v>
      </c>
      <c r="E266" s="509">
        <v>1</v>
      </c>
      <c r="F266" s="499">
        <v>5.6</v>
      </c>
      <c r="G266" s="510"/>
      <c r="H266" s="511"/>
      <c r="I266" s="509">
        <v>1</v>
      </c>
      <c r="J266" s="499">
        <v>5.6</v>
      </c>
      <c r="K266" s="526"/>
      <c r="L266" s="527"/>
      <c r="M266" s="528"/>
      <c r="N266" s="529"/>
      <c r="O266" s="530"/>
      <c r="P266" s="305"/>
    </row>
    <row r="267" spans="1:16" ht="15.75" customHeight="1">
      <c r="A267" s="492">
        <v>257</v>
      </c>
      <c r="B267" s="531" t="s">
        <v>1064</v>
      </c>
      <c r="C267" s="517" t="s">
        <v>1065</v>
      </c>
      <c r="D267" s="508" t="s">
        <v>493</v>
      </c>
      <c r="E267" s="509">
        <v>1</v>
      </c>
      <c r="F267" s="518">
        <v>10.5</v>
      </c>
      <c r="G267" s="510"/>
      <c r="H267" s="519"/>
      <c r="I267" s="509">
        <v>1</v>
      </c>
      <c r="J267" s="518">
        <v>10.5</v>
      </c>
      <c r="K267" s="526"/>
      <c r="L267" s="527"/>
      <c r="M267" s="528"/>
      <c r="N267" s="529"/>
      <c r="O267" s="530"/>
      <c r="P267" s="305"/>
    </row>
    <row r="268" spans="1:16" ht="15.75" customHeight="1">
      <c r="A268" s="492">
        <v>258</v>
      </c>
      <c r="B268" s="515" t="s">
        <v>1066</v>
      </c>
      <c r="C268" s="507" t="s">
        <v>1067</v>
      </c>
      <c r="D268" s="508" t="s">
        <v>493</v>
      </c>
      <c r="E268" s="509">
        <v>1</v>
      </c>
      <c r="F268" s="499">
        <v>10</v>
      </c>
      <c r="G268" s="510"/>
      <c r="H268" s="511"/>
      <c r="I268" s="509">
        <v>1</v>
      </c>
      <c r="J268" s="499">
        <v>10</v>
      </c>
      <c r="K268" s="526"/>
      <c r="L268" s="527"/>
      <c r="M268" s="528"/>
      <c r="N268" s="529"/>
      <c r="O268" s="530"/>
      <c r="P268" s="305"/>
    </row>
    <row r="269" spans="1:16" ht="15.75" customHeight="1">
      <c r="A269" s="492">
        <v>259</v>
      </c>
      <c r="B269" s="515" t="s">
        <v>1068</v>
      </c>
      <c r="C269" s="507" t="s">
        <v>1069</v>
      </c>
      <c r="D269" s="508" t="s">
        <v>493</v>
      </c>
      <c r="E269" s="509">
        <v>1</v>
      </c>
      <c r="F269" s="499">
        <v>7.8</v>
      </c>
      <c r="G269" s="510"/>
      <c r="H269" s="511"/>
      <c r="I269" s="509">
        <v>1</v>
      </c>
      <c r="J269" s="499">
        <v>7.8</v>
      </c>
      <c r="K269" s="526"/>
      <c r="L269" s="527"/>
      <c r="M269" s="528"/>
      <c r="N269" s="529"/>
      <c r="O269" s="530"/>
      <c r="P269" s="305"/>
    </row>
    <row r="270" spans="1:16" ht="15.75" customHeight="1">
      <c r="A270" s="492">
        <v>260</v>
      </c>
      <c r="B270" s="515" t="s">
        <v>1070</v>
      </c>
      <c r="C270" s="507" t="s">
        <v>1071</v>
      </c>
      <c r="D270" s="508" t="s">
        <v>493</v>
      </c>
      <c r="E270" s="509">
        <v>1</v>
      </c>
      <c r="F270" s="499">
        <v>8.5</v>
      </c>
      <c r="G270" s="510"/>
      <c r="H270" s="511"/>
      <c r="I270" s="509">
        <v>1</v>
      </c>
      <c r="J270" s="499">
        <v>8.5</v>
      </c>
      <c r="K270" s="526"/>
      <c r="L270" s="527"/>
      <c r="M270" s="528"/>
      <c r="N270" s="529"/>
      <c r="O270" s="530"/>
      <c r="P270" s="305"/>
    </row>
    <row r="271" spans="1:16" ht="15.75" customHeight="1">
      <c r="A271" s="492">
        <v>261</v>
      </c>
      <c r="B271" s="515" t="s">
        <v>1072</v>
      </c>
      <c r="C271" s="507" t="s">
        <v>1073</v>
      </c>
      <c r="D271" s="508" t="s">
        <v>493</v>
      </c>
      <c r="E271" s="509">
        <v>1</v>
      </c>
      <c r="F271" s="499">
        <v>12.8</v>
      </c>
      <c r="G271" s="510"/>
      <c r="H271" s="511"/>
      <c r="I271" s="509">
        <v>1</v>
      </c>
      <c r="J271" s="499">
        <v>12.8</v>
      </c>
      <c r="K271" s="526"/>
      <c r="L271" s="527"/>
      <c r="M271" s="528"/>
      <c r="N271" s="529"/>
      <c r="O271" s="530"/>
      <c r="P271" s="305"/>
    </row>
    <row r="272" spans="1:16" ht="15.75" customHeight="1">
      <c r="A272" s="492">
        <v>262</v>
      </c>
      <c r="B272" s="531" t="s">
        <v>1074</v>
      </c>
      <c r="C272" s="517" t="s">
        <v>1075</v>
      </c>
      <c r="D272" s="508" t="s">
        <v>493</v>
      </c>
      <c r="E272" s="509">
        <v>1</v>
      </c>
      <c r="F272" s="518">
        <v>7</v>
      </c>
      <c r="G272" s="510"/>
      <c r="H272" s="519"/>
      <c r="I272" s="509">
        <v>1</v>
      </c>
      <c r="J272" s="518">
        <v>7</v>
      </c>
      <c r="K272" s="526"/>
      <c r="L272" s="527"/>
      <c r="M272" s="528"/>
      <c r="N272" s="529"/>
      <c r="O272" s="530"/>
      <c r="P272" s="305"/>
    </row>
    <row r="273" spans="1:16" ht="15.75" customHeight="1">
      <c r="A273" s="492">
        <v>263</v>
      </c>
      <c r="B273" s="515" t="s">
        <v>1076</v>
      </c>
      <c r="C273" s="507" t="s">
        <v>1077</v>
      </c>
      <c r="D273" s="508" t="s">
        <v>493</v>
      </c>
      <c r="E273" s="509">
        <v>1</v>
      </c>
      <c r="F273" s="499">
        <v>6.6</v>
      </c>
      <c r="G273" s="510"/>
      <c r="H273" s="511"/>
      <c r="I273" s="509">
        <v>1</v>
      </c>
      <c r="J273" s="499">
        <v>6.6</v>
      </c>
      <c r="K273" s="526"/>
      <c r="L273" s="527"/>
      <c r="M273" s="528"/>
      <c r="N273" s="529"/>
      <c r="O273" s="530"/>
      <c r="P273" s="305"/>
    </row>
    <row r="274" spans="1:16" ht="15.75" customHeight="1">
      <c r="A274" s="492">
        <v>264</v>
      </c>
      <c r="B274" s="515" t="s">
        <v>1078</v>
      </c>
      <c r="C274" s="507" t="s">
        <v>1079</v>
      </c>
      <c r="D274" s="508" t="s">
        <v>493</v>
      </c>
      <c r="E274" s="509">
        <v>1</v>
      </c>
      <c r="F274" s="499">
        <v>5.7</v>
      </c>
      <c r="G274" s="510"/>
      <c r="H274" s="511"/>
      <c r="I274" s="509">
        <v>1</v>
      </c>
      <c r="J274" s="499">
        <v>5.7</v>
      </c>
      <c r="K274" s="526"/>
      <c r="L274" s="527"/>
      <c r="M274" s="528"/>
      <c r="N274" s="529"/>
      <c r="O274" s="530"/>
      <c r="P274" s="305"/>
    </row>
    <row r="275" spans="1:16" ht="15.75" customHeight="1">
      <c r="A275" s="492">
        <v>265</v>
      </c>
      <c r="B275" s="532"/>
      <c r="C275" s="507" t="s">
        <v>1080</v>
      </c>
      <c r="D275" s="508" t="s">
        <v>493</v>
      </c>
      <c r="E275" s="509">
        <v>1</v>
      </c>
      <c r="F275" s="499">
        <v>6.6</v>
      </c>
      <c r="G275" s="510"/>
      <c r="H275" s="511"/>
      <c r="I275" s="509">
        <v>1</v>
      </c>
      <c r="J275" s="499">
        <v>6.6</v>
      </c>
      <c r="K275" s="526"/>
      <c r="L275" s="527"/>
      <c r="M275" s="528"/>
      <c r="N275" s="529"/>
      <c r="O275" s="530"/>
      <c r="P275" s="305"/>
    </row>
    <row r="276" spans="1:16" ht="15.75" customHeight="1">
      <c r="A276" s="492">
        <v>266</v>
      </c>
      <c r="B276" s="515" t="s">
        <v>1081</v>
      </c>
      <c r="C276" s="507" t="s">
        <v>607</v>
      </c>
      <c r="D276" s="508" t="s">
        <v>493</v>
      </c>
      <c r="E276" s="509">
        <v>1</v>
      </c>
      <c r="F276" s="499">
        <v>6.3</v>
      </c>
      <c r="G276" s="510"/>
      <c r="H276" s="511"/>
      <c r="I276" s="509">
        <v>1</v>
      </c>
      <c r="J276" s="499">
        <v>6.3</v>
      </c>
      <c r="K276" s="526"/>
      <c r="L276" s="527"/>
      <c r="M276" s="528"/>
      <c r="N276" s="529"/>
      <c r="O276" s="530"/>
      <c r="P276" s="305"/>
    </row>
    <row r="277" spans="1:16" ht="15.75" customHeight="1">
      <c r="A277" s="492">
        <v>267</v>
      </c>
      <c r="B277" s="517" t="s">
        <v>1082</v>
      </c>
      <c r="C277" s="517" t="s">
        <v>1083</v>
      </c>
      <c r="D277" s="508" t="s">
        <v>493</v>
      </c>
      <c r="E277" s="509">
        <v>1</v>
      </c>
      <c r="F277" s="518">
        <v>10.4</v>
      </c>
      <c r="G277" s="510"/>
      <c r="H277" s="519"/>
      <c r="I277" s="509">
        <v>1</v>
      </c>
      <c r="J277" s="518">
        <v>10.4</v>
      </c>
      <c r="K277" s="526"/>
      <c r="L277" s="527"/>
      <c r="M277" s="528"/>
      <c r="N277" s="529"/>
      <c r="O277" s="530"/>
      <c r="P277" s="305"/>
    </row>
    <row r="278" spans="1:16" ht="15.75" customHeight="1">
      <c r="A278" s="492">
        <v>268</v>
      </c>
      <c r="B278" s="515" t="s">
        <v>1084</v>
      </c>
      <c r="C278" s="507" t="s">
        <v>1085</v>
      </c>
      <c r="D278" s="508" t="s">
        <v>493</v>
      </c>
      <c r="E278" s="509">
        <v>1</v>
      </c>
      <c r="F278" s="499">
        <v>8.9</v>
      </c>
      <c r="G278" s="510"/>
      <c r="H278" s="511"/>
      <c r="I278" s="509">
        <v>1</v>
      </c>
      <c r="J278" s="499">
        <v>8.9</v>
      </c>
      <c r="K278" s="526"/>
      <c r="L278" s="527"/>
      <c r="M278" s="528"/>
      <c r="N278" s="529"/>
      <c r="O278" s="530"/>
      <c r="P278" s="305"/>
    </row>
    <row r="279" spans="1:16" ht="15.75" customHeight="1">
      <c r="A279" s="492">
        <v>269</v>
      </c>
      <c r="B279" s="515" t="s">
        <v>1086</v>
      </c>
      <c r="C279" s="507" t="s">
        <v>1087</v>
      </c>
      <c r="D279" s="508" t="s">
        <v>493</v>
      </c>
      <c r="E279" s="509">
        <v>1</v>
      </c>
      <c r="F279" s="499">
        <v>7.3</v>
      </c>
      <c r="G279" s="510"/>
      <c r="H279" s="511"/>
      <c r="I279" s="509">
        <v>1</v>
      </c>
      <c r="J279" s="499">
        <v>7.3</v>
      </c>
      <c r="K279" s="526"/>
      <c r="L279" s="527"/>
      <c r="M279" s="528"/>
      <c r="N279" s="529"/>
      <c r="O279" s="530"/>
      <c r="P279" s="305"/>
    </row>
    <row r="280" spans="1:16" ht="15.75" customHeight="1">
      <c r="A280" s="492">
        <v>270</v>
      </c>
      <c r="B280" s="515" t="s">
        <v>1088</v>
      </c>
      <c r="C280" s="507" t="s">
        <v>1089</v>
      </c>
      <c r="D280" s="508" t="s">
        <v>493</v>
      </c>
      <c r="E280" s="509">
        <v>1</v>
      </c>
      <c r="F280" s="499">
        <v>3.3</v>
      </c>
      <c r="G280" s="510"/>
      <c r="H280" s="511"/>
      <c r="I280" s="509">
        <v>1</v>
      </c>
      <c r="J280" s="499">
        <v>3.3</v>
      </c>
      <c r="K280" s="526"/>
      <c r="L280" s="527"/>
      <c r="M280" s="528"/>
      <c r="N280" s="529"/>
      <c r="O280" s="530"/>
      <c r="P280" s="305"/>
    </row>
    <row r="281" spans="1:16" ht="15.75" customHeight="1">
      <c r="A281" s="492">
        <v>271</v>
      </c>
      <c r="B281" s="515" t="s">
        <v>1090</v>
      </c>
      <c r="C281" s="507" t="s">
        <v>1091</v>
      </c>
      <c r="D281" s="508" t="s">
        <v>493</v>
      </c>
      <c r="E281" s="509">
        <v>1</v>
      </c>
      <c r="F281" s="499">
        <v>8.5</v>
      </c>
      <c r="G281" s="510"/>
      <c r="H281" s="511"/>
      <c r="I281" s="509">
        <v>1</v>
      </c>
      <c r="J281" s="499">
        <v>8.5</v>
      </c>
      <c r="K281" s="526"/>
      <c r="L281" s="527"/>
      <c r="M281" s="528"/>
      <c r="N281" s="529"/>
      <c r="O281" s="530"/>
      <c r="P281" s="305"/>
    </row>
    <row r="282" spans="1:16" ht="15.75" customHeight="1">
      <c r="A282" s="492">
        <v>272</v>
      </c>
      <c r="B282" s="515" t="s">
        <v>1092</v>
      </c>
      <c r="C282" s="507" t="s">
        <v>1093</v>
      </c>
      <c r="D282" s="508" t="s">
        <v>493</v>
      </c>
      <c r="E282" s="509">
        <v>1</v>
      </c>
      <c r="F282" s="499">
        <v>7</v>
      </c>
      <c r="G282" s="510"/>
      <c r="H282" s="511"/>
      <c r="I282" s="509">
        <v>1</v>
      </c>
      <c r="J282" s="499">
        <v>7</v>
      </c>
      <c r="K282" s="526"/>
      <c r="L282" s="527"/>
      <c r="M282" s="528"/>
      <c r="N282" s="529"/>
      <c r="O282" s="530"/>
      <c r="P282" s="305"/>
    </row>
    <row r="283" spans="1:16" ht="15.75" customHeight="1">
      <c r="A283" s="492">
        <v>273</v>
      </c>
      <c r="B283" s="515" t="s">
        <v>1094</v>
      </c>
      <c r="C283" s="507" t="s">
        <v>1095</v>
      </c>
      <c r="D283" s="508" t="s">
        <v>493</v>
      </c>
      <c r="E283" s="509">
        <v>1</v>
      </c>
      <c r="F283" s="499">
        <v>7.1</v>
      </c>
      <c r="G283" s="510"/>
      <c r="H283" s="511"/>
      <c r="I283" s="509">
        <v>1</v>
      </c>
      <c r="J283" s="499">
        <v>7.1</v>
      </c>
      <c r="K283" s="526"/>
      <c r="L283" s="527"/>
      <c r="M283" s="528"/>
      <c r="N283" s="529"/>
      <c r="O283" s="530"/>
      <c r="P283" s="305"/>
    </row>
    <row r="284" spans="1:16" ht="15.75" customHeight="1">
      <c r="A284" s="492">
        <v>274</v>
      </c>
      <c r="B284" s="515" t="s">
        <v>1096</v>
      </c>
      <c r="C284" s="507" t="s">
        <v>1097</v>
      </c>
      <c r="D284" s="508" t="s">
        <v>493</v>
      </c>
      <c r="E284" s="509">
        <v>1</v>
      </c>
      <c r="F284" s="499">
        <v>4.8</v>
      </c>
      <c r="G284" s="510"/>
      <c r="H284" s="511"/>
      <c r="I284" s="509">
        <v>1</v>
      </c>
      <c r="J284" s="499">
        <v>4.8</v>
      </c>
      <c r="K284" s="526"/>
      <c r="L284" s="527"/>
      <c r="M284" s="528"/>
      <c r="N284" s="529"/>
      <c r="O284" s="530"/>
      <c r="P284" s="305"/>
    </row>
    <row r="285" spans="1:16" ht="15.75" customHeight="1">
      <c r="A285" s="492">
        <v>275</v>
      </c>
      <c r="B285" s="515" t="s">
        <v>1098</v>
      </c>
      <c r="C285" s="507" t="s">
        <v>1099</v>
      </c>
      <c r="D285" s="508" t="s">
        <v>493</v>
      </c>
      <c r="E285" s="509">
        <v>1</v>
      </c>
      <c r="F285" s="499">
        <v>8.6</v>
      </c>
      <c r="G285" s="510"/>
      <c r="H285" s="511"/>
      <c r="I285" s="509">
        <v>1</v>
      </c>
      <c r="J285" s="499">
        <v>8.6</v>
      </c>
      <c r="K285" s="526"/>
      <c r="L285" s="527"/>
      <c r="M285" s="528"/>
      <c r="N285" s="529"/>
      <c r="O285" s="530"/>
      <c r="P285" s="305"/>
    </row>
    <row r="286" spans="1:16" ht="15.75" customHeight="1">
      <c r="A286" s="492">
        <v>276</v>
      </c>
      <c r="B286" s="515" t="s">
        <v>1100</v>
      </c>
      <c r="C286" s="507" t="s">
        <v>1101</v>
      </c>
      <c r="D286" s="508" t="s">
        <v>493</v>
      </c>
      <c r="E286" s="509">
        <v>1</v>
      </c>
      <c r="F286" s="499">
        <v>4.5</v>
      </c>
      <c r="G286" s="510"/>
      <c r="H286" s="511"/>
      <c r="I286" s="509">
        <v>1</v>
      </c>
      <c r="J286" s="499">
        <v>4.5</v>
      </c>
      <c r="K286" s="526"/>
      <c r="L286" s="527"/>
      <c r="M286" s="528"/>
      <c r="N286" s="529"/>
      <c r="O286" s="530"/>
      <c r="P286" s="305"/>
    </row>
    <row r="287" spans="1:16" ht="15.75" customHeight="1">
      <c r="A287" s="492">
        <v>277</v>
      </c>
      <c r="B287" s="515" t="s">
        <v>1102</v>
      </c>
      <c r="C287" s="507" t="s">
        <v>1103</v>
      </c>
      <c r="D287" s="508" t="s">
        <v>493</v>
      </c>
      <c r="E287" s="509">
        <v>1</v>
      </c>
      <c r="F287" s="499">
        <v>3.4</v>
      </c>
      <c r="G287" s="510"/>
      <c r="H287" s="511"/>
      <c r="I287" s="509">
        <v>1</v>
      </c>
      <c r="J287" s="499">
        <v>3.4</v>
      </c>
      <c r="K287" s="526"/>
      <c r="L287" s="527"/>
      <c r="M287" s="528"/>
      <c r="N287" s="529"/>
      <c r="O287" s="530"/>
      <c r="P287" s="305"/>
    </row>
    <row r="288" spans="1:16" ht="15.75" customHeight="1">
      <c r="A288" s="492">
        <v>278</v>
      </c>
      <c r="B288" s="515" t="s">
        <v>1104</v>
      </c>
      <c r="C288" s="507" t="s">
        <v>1105</v>
      </c>
      <c r="D288" s="508" t="s">
        <v>493</v>
      </c>
      <c r="E288" s="509">
        <v>1</v>
      </c>
      <c r="F288" s="499">
        <v>2.5</v>
      </c>
      <c r="G288" s="510"/>
      <c r="H288" s="511"/>
      <c r="I288" s="509">
        <v>1</v>
      </c>
      <c r="J288" s="499">
        <v>2.5</v>
      </c>
      <c r="K288" s="526"/>
      <c r="L288" s="527"/>
      <c r="M288" s="528"/>
      <c r="N288" s="529"/>
      <c r="O288" s="530"/>
      <c r="P288" s="305"/>
    </row>
    <row r="289" spans="1:16" ht="15.75" customHeight="1">
      <c r="A289" s="492">
        <v>279</v>
      </c>
      <c r="B289" s="533" t="s">
        <v>1106</v>
      </c>
      <c r="C289" s="507" t="s">
        <v>1107</v>
      </c>
      <c r="D289" s="508" t="s">
        <v>493</v>
      </c>
      <c r="E289" s="509">
        <v>1</v>
      </c>
      <c r="F289" s="499">
        <v>3.3</v>
      </c>
      <c r="G289" s="510"/>
      <c r="H289" s="511"/>
      <c r="I289" s="509">
        <v>1</v>
      </c>
      <c r="J289" s="499">
        <v>3.3</v>
      </c>
      <c r="K289" s="526"/>
      <c r="L289" s="527"/>
      <c r="M289" s="528"/>
      <c r="N289" s="529"/>
      <c r="O289" s="530"/>
      <c r="P289" s="305"/>
    </row>
    <row r="290" spans="1:16" ht="15.75" customHeight="1">
      <c r="A290" s="492">
        <v>280</v>
      </c>
      <c r="B290" s="515" t="s">
        <v>1108</v>
      </c>
      <c r="C290" s="507" t="s">
        <v>1109</v>
      </c>
      <c r="D290" s="508" t="s">
        <v>493</v>
      </c>
      <c r="E290" s="509">
        <v>1</v>
      </c>
      <c r="F290" s="499">
        <v>6.3</v>
      </c>
      <c r="G290" s="510"/>
      <c r="H290" s="511"/>
      <c r="I290" s="509">
        <v>1</v>
      </c>
      <c r="J290" s="499">
        <v>6.3</v>
      </c>
      <c r="K290" s="526"/>
      <c r="L290" s="527"/>
      <c r="M290" s="528"/>
      <c r="N290" s="529"/>
      <c r="O290" s="530"/>
      <c r="P290" s="305"/>
    </row>
    <row r="291" spans="1:16" ht="15.75" customHeight="1">
      <c r="A291" s="492">
        <v>281</v>
      </c>
      <c r="B291" s="515" t="s">
        <v>1110</v>
      </c>
      <c r="C291" s="507" t="s">
        <v>1111</v>
      </c>
      <c r="D291" s="508" t="s">
        <v>493</v>
      </c>
      <c r="E291" s="509">
        <v>1</v>
      </c>
      <c r="F291" s="499">
        <v>10.3</v>
      </c>
      <c r="G291" s="510"/>
      <c r="H291" s="511"/>
      <c r="I291" s="509">
        <v>1</v>
      </c>
      <c r="J291" s="499">
        <v>10.3</v>
      </c>
      <c r="K291" s="526"/>
      <c r="L291" s="527"/>
      <c r="M291" s="528"/>
      <c r="N291" s="529"/>
      <c r="O291" s="530"/>
      <c r="P291" s="305"/>
    </row>
    <row r="292" spans="1:16" ht="15.75" customHeight="1">
      <c r="A292" s="492">
        <v>282</v>
      </c>
      <c r="B292" s="515" t="s">
        <v>1112</v>
      </c>
      <c r="C292" s="507" t="s">
        <v>1113</v>
      </c>
      <c r="D292" s="508" t="s">
        <v>493</v>
      </c>
      <c r="E292" s="509">
        <v>1</v>
      </c>
      <c r="F292" s="499">
        <v>8.9</v>
      </c>
      <c r="G292" s="510"/>
      <c r="H292" s="511"/>
      <c r="I292" s="509">
        <v>1</v>
      </c>
      <c r="J292" s="499">
        <v>8.9</v>
      </c>
      <c r="K292" s="526"/>
      <c r="L292" s="527"/>
      <c r="M292" s="528"/>
      <c r="N292" s="529"/>
      <c r="O292" s="530"/>
      <c r="P292" s="305"/>
    </row>
    <row r="293" spans="1:16" ht="15.75" customHeight="1">
      <c r="A293" s="492">
        <v>283</v>
      </c>
      <c r="B293" s="515" t="s">
        <v>1114</v>
      </c>
      <c r="C293" s="507" t="s">
        <v>1115</v>
      </c>
      <c r="D293" s="508" t="s">
        <v>493</v>
      </c>
      <c r="E293" s="509">
        <v>1</v>
      </c>
      <c r="F293" s="499">
        <v>6.8</v>
      </c>
      <c r="G293" s="510"/>
      <c r="H293" s="511"/>
      <c r="I293" s="509">
        <v>1</v>
      </c>
      <c r="J293" s="499">
        <v>6.8</v>
      </c>
      <c r="K293" s="526"/>
      <c r="L293" s="527"/>
      <c r="M293" s="528"/>
      <c r="N293" s="529"/>
      <c r="O293" s="530"/>
      <c r="P293" s="305"/>
    </row>
    <row r="294" spans="1:16" ht="15.75" customHeight="1">
      <c r="A294" s="492">
        <v>284</v>
      </c>
      <c r="B294" s="515" t="s">
        <v>1116</v>
      </c>
      <c r="C294" s="507" t="s">
        <v>1117</v>
      </c>
      <c r="D294" s="508" t="s">
        <v>493</v>
      </c>
      <c r="E294" s="509">
        <v>1</v>
      </c>
      <c r="F294" s="499">
        <v>11.9</v>
      </c>
      <c r="G294" s="510"/>
      <c r="H294" s="511"/>
      <c r="I294" s="509">
        <v>1</v>
      </c>
      <c r="J294" s="499">
        <v>11.9</v>
      </c>
      <c r="K294" s="526"/>
      <c r="L294" s="527"/>
      <c r="M294" s="528"/>
      <c r="N294" s="529"/>
      <c r="O294" s="530"/>
      <c r="P294" s="305"/>
    </row>
    <row r="295" spans="1:16" ht="15.75" customHeight="1">
      <c r="A295" s="492">
        <v>285</v>
      </c>
      <c r="B295" s="515" t="s">
        <v>1118</v>
      </c>
      <c r="C295" s="507" t="s">
        <v>740</v>
      </c>
      <c r="D295" s="508" t="s">
        <v>493</v>
      </c>
      <c r="E295" s="509">
        <v>1</v>
      </c>
      <c r="F295" s="499">
        <v>14.3</v>
      </c>
      <c r="G295" s="510"/>
      <c r="H295" s="511"/>
      <c r="I295" s="509">
        <v>1</v>
      </c>
      <c r="J295" s="499">
        <v>14.3</v>
      </c>
      <c r="K295" s="526"/>
      <c r="L295" s="527"/>
      <c r="M295" s="528"/>
      <c r="N295" s="529"/>
      <c r="O295" s="530"/>
      <c r="P295" s="305"/>
    </row>
    <row r="296" spans="1:16" ht="15.75" customHeight="1">
      <c r="A296" s="492">
        <v>286</v>
      </c>
      <c r="B296" s="515" t="s">
        <v>1119</v>
      </c>
      <c r="C296" s="507" t="s">
        <v>728</v>
      </c>
      <c r="D296" s="508" t="s">
        <v>493</v>
      </c>
      <c r="E296" s="509">
        <v>1</v>
      </c>
      <c r="F296" s="499">
        <v>6.4</v>
      </c>
      <c r="G296" s="510"/>
      <c r="H296" s="511"/>
      <c r="I296" s="509">
        <v>1</v>
      </c>
      <c r="J296" s="499">
        <v>6.4</v>
      </c>
      <c r="K296" s="526"/>
      <c r="L296" s="527"/>
      <c r="M296" s="528"/>
      <c r="N296" s="529"/>
      <c r="O296" s="530"/>
      <c r="P296" s="305"/>
    </row>
    <row r="297" spans="1:16" ht="15.75" customHeight="1">
      <c r="A297" s="492">
        <v>287</v>
      </c>
      <c r="B297" s="515" t="s">
        <v>1120</v>
      </c>
      <c r="C297" s="507" t="s">
        <v>789</v>
      </c>
      <c r="D297" s="508" t="s">
        <v>493</v>
      </c>
      <c r="E297" s="509">
        <v>1</v>
      </c>
      <c r="F297" s="499">
        <v>7</v>
      </c>
      <c r="G297" s="510"/>
      <c r="H297" s="511"/>
      <c r="I297" s="509">
        <v>1</v>
      </c>
      <c r="J297" s="499">
        <v>7</v>
      </c>
      <c r="K297" s="526"/>
      <c r="L297" s="527"/>
      <c r="M297" s="528"/>
      <c r="N297" s="529"/>
      <c r="O297" s="530"/>
      <c r="P297" s="305"/>
    </row>
    <row r="298" spans="1:16" ht="15.75" customHeight="1">
      <c r="A298" s="492">
        <v>288</v>
      </c>
      <c r="B298" s="515" t="s">
        <v>1121</v>
      </c>
      <c r="C298" s="507" t="s">
        <v>794</v>
      </c>
      <c r="D298" s="508" t="s">
        <v>493</v>
      </c>
      <c r="E298" s="509">
        <v>1</v>
      </c>
      <c r="F298" s="499">
        <v>7</v>
      </c>
      <c r="G298" s="510"/>
      <c r="H298" s="511"/>
      <c r="I298" s="509">
        <v>1</v>
      </c>
      <c r="J298" s="499">
        <v>7</v>
      </c>
      <c r="K298" s="526"/>
      <c r="L298" s="527"/>
      <c r="M298" s="528"/>
      <c r="N298" s="529"/>
      <c r="O298" s="530"/>
      <c r="P298" s="305"/>
    </row>
    <row r="299" spans="1:16" ht="15.75" customHeight="1">
      <c r="A299" s="492">
        <v>289</v>
      </c>
      <c r="B299" s="515" t="s">
        <v>1122</v>
      </c>
      <c r="C299" s="507" t="s">
        <v>1123</v>
      </c>
      <c r="D299" s="508" t="s">
        <v>493</v>
      </c>
      <c r="E299" s="509">
        <v>1</v>
      </c>
      <c r="F299" s="499">
        <v>19</v>
      </c>
      <c r="G299" s="510"/>
      <c r="H299" s="511"/>
      <c r="I299" s="509">
        <v>1</v>
      </c>
      <c r="J299" s="499">
        <v>19</v>
      </c>
      <c r="K299" s="526"/>
      <c r="L299" s="527"/>
      <c r="M299" s="528"/>
      <c r="N299" s="529"/>
      <c r="O299" s="530"/>
      <c r="P299" s="305"/>
    </row>
    <row r="300" spans="1:16" ht="15.75" customHeight="1">
      <c r="A300" s="492">
        <v>290</v>
      </c>
      <c r="B300" s="517" t="s">
        <v>1124</v>
      </c>
      <c r="C300" s="517" t="s">
        <v>1125</v>
      </c>
      <c r="D300" s="508" t="s">
        <v>493</v>
      </c>
      <c r="E300" s="509">
        <v>1</v>
      </c>
      <c r="F300" s="518">
        <v>16.399999999999999</v>
      </c>
      <c r="G300" s="510"/>
      <c r="H300" s="519"/>
      <c r="I300" s="509">
        <v>1</v>
      </c>
      <c r="J300" s="518">
        <v>16.399999999999999</v>
      </c>
      <c r="K300" s="526"/>
      <c r="L300" s="527"/>
      <c r="M300" s="528"/>
      <c r="N300" s="529"/>
      <c r="O300" s="530"/>
      <c r="P300" s="305"/>
    </row>
    <row r="301" spans="1:16" ht="15.75" customHeight="1">
      <c r="A301" s="492">
        <v>291</v>
      </c>
      <c r="B301" s="515" t="s">
        <v>1126</v>
      </c>
      <c r="C301" s="534" t="s">
        <v>1127</v>
      </c>
      <c r="D301" s="508" t="s">
        <v>493</v>
      </c>
      <c r="E301" s="509">
        <v>1</v>
      </c>
      <c r="F301" s="499">
        <v>20.7</v>
      </c>
      <c r="G301" s="510"/>
      <c r="H301" s="511"/>
      <c r="I301" s="509">
        <v>1</v>
      </c>
      <c r="J301" s="499">
        <v>20.7</v>
      </c>
      <c r="K301" s="526"/>
      <c r="L301" s="527"/>
      <c r="M301" s="528"/>
      <c r="N301" s="529"/>
      <c r="O301" s="530"/>
      <c r="P301" s="305"/>
    </row>
    <row r="302" spans="1:16" ht="15.75" customHeight="1">
      <c r="A302" s="492">
        <v>292</v>
      </c>
      <c r="B302" s="515" t="s">
        <v>1128</v>
      </c>
      <c r="C302" s="517" t="s">
        <v>1125</v>
      </c>
      <c r="D302" s="508" t="s">
        <v>493</v>
      </c>
      <c r="E302" s="509">
        <v>1</v>
      </c>
      <c r="F302" s="518">
        <v>46.8</v>
      </c>
      <c r="G302" s="510"/>
      <c r="H302" s="519"/>
      <c r="I302" s="509">
        <v>1</v>
      </c>
      <c r="J302" s="518">
        <v>46.8</v>
      </c>
      <c r="K302" s="526"/>
      <c r="L302" s="527"/>
      <c r="M302" s="528"/>
      <c r="N302" s="529"/>
      <c r="O302" s="530"/>
      <c r="P302" s="305"/>
    </row>
    <row r="303" spans="1:16" ht="15" customHeight="1">
      <c r="A303" s="453"/>
      <c r="B303" s="449"/>
      <c r="C303" s="449"/>
      <c r="D303" s="449"/>
      <c r="E303" s="311"/>
      <c r="F303" s="311"/>
      <c r="G303" s="311"/>
      <c r="H303" s="311"/>
      <c r="I303" s="311"/>
      <c r="J303" s="311"/>
      <c r="K303" s="311"/>
      <c r="L303" s="312"/>
      <c r="M303" s="379"/>
      <c r="N303" s="305"/>
      <c r="O303" s="303" t="s">
        <v>300</v>
      </c>
      <c r="P303" s="305"/>
    </row>
    <row r="304" spans="1:16" ht="12.75" customHeight="1">
      <c r="A304" s="847" t="s">
        <v>318</v>
      </c>
      <c r="B304" s="825" t="s">
        <v>319</v>
      </c>
      <c r="C304" s="825" t="s">
        <v>331</v>
      </c>
      <c r="D304" s="825" t="s">
        <v>321</v>
      </c>
      <c r="E304" s="828" t="s">
        <v>322</v>
      </c>
      <c r="F304" s="829"/>
      <c r="G304" s="828" t="s">
        <v>323</v>
      </c>
      <c r="H304" s="829"/>
      <c r="I304" s="828" t="s">
        <v>324</v>
      </c>
      <c r="J304" s="829"/>
      <c r="K304" s="828" t="s">
        <v>325</v>
      </c>
      <c r="L304" s="829"/>
      <c r="M304" s="841" t="s">
        <v>326</v>
      </c>
      <c r="N304" s="832" t="s">
        <v>327</v>
      </c>
      <c r="O304" s="833"/>
      <c r="P304" s="305"/>
    </row>
    <row r="305" spans="1:141" ht="12.75" customHeight="1">
      <c r="A305" s="847"/>
      <c r="B305" s="826"/>
      <c r="C305" s="826"/>
      <c r="D305" s="826"/>
      <c r="E305" s="830"/>
      <c r="F305" s="831"/>
      <c r="G305" s="830"/>
      <c r="H305" s="831"/>
      <c r="I305" s="830"/>
      <c r="J305" s="831"/>
      <c r="K305" s="830"/>
      <c r="L305" s="831"/>
      <c r="M305" s="842"/>
      <c r="N305" s="834"/>
      <c r="O305" s="835"/>
      <c r="P305" s="305"/>
    </row>
    <row r="306" spans="1:141">
      <c r="A306" s="847"/>
      <c r="B306" s="827"/>
      <c r="C306" s="827"/>
      <c r="D306" s="827"/>
      <c r="E306" s="316" t="s">
        <v>328</v>
      </c>
      <c r="F306" s="316" t="s">
        <v>329</v>
      </c>
      <c r="G306" s="316" t="s">
        <v>328</v>
      </c>
      <c r="H306" s="316" t="s">
        <v>329</v>
      </c>
      <c r="I306" s="316" t="s">
        <v>328</v>
      </c>
      <c r="J306" s="316" t="s">
        <v>329</v>
      </c>
      <c r="K306" s="316" t="s">
        <v>328</v>
      </c>
      <c r="L306" s="316" t="s">
        <v>329</v>
      </c>
      <c r="M306" s="843"/>
      <c r="N306" s="316" t="s">
        <v>328</v>
      </c>
      <c r="O306" s="316" t="s">
        <v>329</v>
      </c>
      <c r="P306" s="305"/>
    </row>
    <row r="307" spans="1:141">
      <c r="A307" s="321">
        <v>1</v>
      </c>
      <c r="B307" s="324">
        <v>0</v>
      </c>
      <c r="C307" s="324">
        <v>0</v>
      </c>
      <c r="D307" s="324">
        <v>0</v>
      </c>
      <c r="E307" s="324">
        <v>0</v>
      </c>
      <c r="F307" s="324">
        <v>0</v>
      </c>
      <c r="G307" s="324">
        <v>0</v>
      </c>
      <c r="H307" s="324">
        <v>0</v>
      </c>
      <c r="I307" s="324">
        <v>0</v>
      </c>
      <c r="J307" s="324">
        <v>0</v>
      </c>
      <c r="K307" s="324">
        <v>0</v>
      </c>
      <c r="L307" s="324">
        <v>0</v>
      </c>
      <c r="M307" s="325">
        <v>0</v>
      </c>
      <c r="N307" s="326">
        <v>0</v>
      </c>
      <c r="O307" s="326">
        <v>0</v>
      </c>
      <c r="P307" s="305"/>
    </row>
    <row r="308" spans="1:141" ht="20.25" customHeight="1">
      <c r="A308" s="320" t="s">
        <v>561</v>
      </c>
      <c r="B308" s="844" t="s">
        <v>319</v>
      </c>
      <c r="C308" s="845"/>
      <c r="D308" s="844" t="s">
        <v>562</v>
      </c>
      <c r="E308" s="846"/>
      <c r="F308" s="845"/>
      <c r="G308" s="844" t="s">
        <v>321</v>
      </c>
      <c r="H308" s="845"/>
      <c r="I308" s="844" t="s">
        <v>563</v>
      </c>
      <c r="J308" s="846"/>
      <c r="K308" s="845"/>
      <c r="L308" s="490" t="s">
        <v>326</v>
      </c>
      <c r="M308" s="318" t="s">
        <v>300</v>
      </c>
      <c r="N308" s="319"/>
      <c r="O308" s="319"/>
      <c r="P308" s="305"/>
    </row>
    <row r="309" spans="1:141">
      <c r="A309" s="317" t="s">
        <v>318</v>
      </c>
      <c r="B309" s="848">
        <v>2</v>
      </c>
      <c r="C309" s="849"/>
      <c r="D309" s="848">
        <v>3</v>
      </c>
      <c r="E309" s="850"/>
      <c r="F309" s="849"/>
      <c r="G309" s="848">
        <v>4</v>
      </c>
      <c r="H309" s="849"/>
      <c r="I309" s="848">
        <v>5</v>
      </c>
      <c r="J309" s="850"/>
      <c r="K309" s="849"/>
      <c r="L309" s="489">
        <v>6</v>
      </c>
      <c r="M309" s="313"/>
      <c r="N309" s="299"/>
      <c r="O309" s="299"/>
      <c r="P309" s="305"/>
    </row>
    <row r="310" spans="1:141">
      <c r="A310" s="310">
        <v>1</v>
      </c>
      <c r="B310" s="314"/>
      <c r="C310" s="314"/>
      <c r="D310" s="314"/>
      <c r="E310" s="314"/>
      <c r="F310" s="314"/>
      <c r="G310" s="314"/>
      <c r="H310" s="314"/>
      <c r="I310" s="314"/>
      <c r="J310" s="314"/>
      <c r="K310" s="314"/>
      <c r="L310" s="314"/>
      <c r="M310" s="313"/>
      <c r="N310" s="299"/>
      <c r="O310" s="299"/>
      <c r="P310" s="305"/>
    </row>
    <row r="311" spans="1:141" s="299" customFormat="1" ht="19.5" customHeight="1">
      <c r="A311" s="310">
        <v>1</v>
      </c>
      <c r="B311" s="85" t="s">
        <v>495</v>
      </c>
      <c r="C311" s="536" t="s">
        <v>565</v>
      </c>
      <c r="D311" s="536"/>
      <c r="E311" s="295"/>
      <c r="F311" s="87"/>
      <c r="G311" s="816" t="s">
        <v>564</v>
      </c>
      <c r="H311" s="816"/>
      <c r="I311" s="816"/>
      <c r="J311" s="816"/>
      <c r="K311" s="816"/>
      <c r="L311" s="816"/>
      <c r="M311" s="816"/>
      <c r="N311" s="816"/>
      <c r="O311" s="816"/>
      <c r="P311" s="305"/>
      <c r="Q311" s="305"/>
      <c r="R311" s="305"/>
      <c r="S311" s="305"/>
      <c r="T311" s="305"/>
      <c r="U311" s="305"/>
      <c r="V311" s="305"/>
      <c r="W311" s="305"/>
      <c r="X311" s="305"/>
      <c r="Y311" s="305"/>
      <c r="Z311" s="305"/>
      <c r="AA311" s="305"/>
      <c r="AB311" s="305"/>
      <c r="AC311" s="305"/>
      <c r="AD311" s="305"/>
      <c r="AE311" s="305"/>
      <c r="AF311" s="305"/>
      <c r="AG311" s="305"/>
      <c r="AH311" s="305"/>
      <c r="AI311" s="305"/>
      <c r="AJ311" s="305"/>
      <c r="AK311" s="305"/>
      <c r="AL311" s="305"/>
      <c r="AM311" s="305"/>
      <c r="AN311" s="305"/>
      <c r="AO311" s="305"/>
      <c r="AP311" s="305"/>
      <c r="AQ311" s="305"/>
      <c r="AR311" s="305"/>
      <c r="AS311" s="305"/>
      <c r="AT311" s="305"/>
      <c r="AU311" s="305"/>
      <c r="AV311" s="305"/>
      <c r="AW311" s="305"/>
      <c r="AX311" s="305"/>
      <c r="AY311" s="305"/>
      <c r="AZ311" s="305"/>
      <c r="BA311" s="305"/>
      <c r="BB311" s="305"/>
      <c r="BC311" s="305"/>
      <c r="BD311" s="305"/>
      <c r="BE311" s="305"/>
      <c r="BF311" s="305"/>
      <c r="BG311" s="305"/>
      <c r="BH311" s="305"/>
      <c r="BI311" s="305"/>
      <c r="BJ311" s="305"/>
      <c r="BK311" s="305"/>
      <c r="BL311" s="305"/>
      <c r="BM311" s="305"/>
      <c r="BN311" s="305"/>
      <c r="BO311" s="305"/>
      <c r="BP311" s="305"/>
      <c r="BQ311" s="305"/>
      <c r="BR311" s="305"/>
      <c r="BS311" s="305"/>
      <c r="BT311" s="305"/>
      <c r="BU311" s="305"/>
      <c r="BV311" s="305"/>
      <c r="BW311" s="305"/>
      <c r="BX311" s="305"/>
      <c r="BY311" s="305"/>
      <c r="BZ311" s="305"/>
      <c r="CA311" s="305"/>
      <c r="CB311" s="305"/>
      <c r="CC311" s="305"/>
      <c r="CD311" s="305"/>
      <c r="CE311" s="305"/>
      <c r="CF311" s="305"/>
      <c r="CG311" s="305"/>
      <c r="CH311" s="305"/>
      <c r="CI311" s="305"/>
      <c r="CJ311" s="305"/>
      <c r="CK311" s="305"/>
      <c r="CL311" s="305"/>
      <c r="CM311" s="305"/>
      <c r="CN311" s="305"/>
      <c r="CO311" s="305"/>
      <c r="CP311" s="305"/>
      <c r="CQ311" s="305"/>
      <c r="CR311" s="305"/>
      <c r="CS311" s="305"/>
      <c r="CT311" s="305"/>
      <c r="CU311" s="305"/>
      <c r="CV311" s="305"/>
      <c r="CW311" s="305"/>
      <c r="CX311" s="305"/>
      <c r="CY311" s="305"/>
      <c r="CZ311" s="305"/>
      <c r="DA311" s="305"/>
      <c r="DB311" s="305"/>
      <c r="DC311" s="305"/>
      <c r="DD311" s="305"/>
      <c r="DE311" s="305"/>
      <c r="DF311" s="305"/>
      <c r="DG311" s="305"/>
      <c r="DH311" s="305"/>
      <c r="DI311" s="305"/>
      <c r="DJ311" s="305"/>
      <c r="DK311" s="305"/>
      <c r="DL311" s="305"/>
      <c r="DM311" s="305"/>
      <c r="DN311" s="305"/>
      <c r="DO311" s="305"/>
      <c r="DP311" s="305"/>
      <c r="DQ311" s="305"/>
      <c r="DR311" s="305"/>
      <c r="DS311" s="305"/>
      <c r="DT311" s="305"/>
      <c r="DU311" s="305"/>
      <c r="DV311" s="305"/>
      <c r="DW311" s="305"/>
      <c r="DX311" s="305"/>
      <c r="DY311" s="305"/>
      <c r="DZ311" s="305"/>
      <c r="EA311" s="305"/>
      <c r="EB311" s="305"/>
      <c r="EC311" s="305"/>
      <c r="ED311" s="305"/>
      <c r="EE311" s="305"/>
      <c r="EF311" s="305"/>
      <c r="EG311" s="305"/>
      <c r="EH311" s="305"/>
      <c r="EI311" s="305"/>
      <c r="EJ311" s="305"/>
      <c r="EK311" s="305"/>
    </row>
    <row r="312" spans="1:141" s="299" customFormat="1" ht="15">
      <c r="A312" s="304"/>
      <c r="B312" s="296"/>
      <c r="C312" s="297"/>
      <c r="D312" s="297"/>
      <c r="E312" s="297"/>
      <c r="F312" s="297"/>
      <c r="G312" s="297"/>
      <c r="H312" s="297"/>
      <c r="I312" s="235"/>
      <c r="J312" s="305"/>
      <c r="K312" s="305"/>
      <c r="L312" s="305"/>
      <c r="M312" s="305"/>
      <c r="N312" s="305"/>
      <c r="O312" s="305"/>
      <c r="P312" s="305"/>
      <c r="Q312" s="305"/>
      <c r="R312" s="305"/>
      <c r="S312" s="305"/>
      <c r="T312" s="305"/>
      <c r="U312" s="305"/>
      <c r="V312" s="305"/>
      <c r="W312" s="305"/>
      <c r="X312" s="305"/>
      <c r="Y312" s="305"/>
      <c r="Z312" s="305"/>
      <c r="AA312" s="305"/>
      <c r="AB312" s="305"/>
      <c r="AC312" s="305"/>
      <c r="AD312" s="305"/>
      <c r="AE312" s="305"/>
      <c r="AF312" s="305"/>
      <c r="AG312" s="305"/>
      <c r="AH312" s="305"/>
      <c r="AI312" s="305"/>
      <c r="AJ312" s="305"/>
      <c r="AK312" s="305"/>
      <c r="AL312" s="305"/>
      <c r="AM312" s="305"/>
      <c r="AN312" s="305"/>
      <c r="AO312" s="305"/>
      <c r="AP312" s="305"/>
      <c r="AQ312" s="305"/>
      <c r="AR312" s="305"/>
      <c r="AS312" s="305"/>
      <c r="AT312" s="305"/>
      <c r="AU312" s="305"/>
      <c r="AV312" s="305"/>
      <c r="AW312" s="305"/>
      <c r="AX312" s="305"/>
      <c r="AY312" s="305"/>
      <c r="AZ312" s="305"/>
      <c r="BA312" s="305"/>
      <c r="BB312" s="305"/>
      <c r="BC312" s="305"/>
      <c r="BD312" s="305"/>
      <c r="BE312" s="305"/>
      <c r="BF312" s="305"/>
      <c r="BG312" s="305"/>
      <c r="BH312" s="305"/>
      <c r="BI312" s="305"/>
      <c r="BJ312" s="305"/>
      <c r="BK312" s="305"/>
      <c r="BL312" s="305"/>
      <c r="BM312" s="305"/>
      <c r="BN312" s="305"/>
      <c r="BO312" s="305"/>
      <c r="BP312" s="305"/>
      <c r="BQ312" s="305"/>
      <c r="BR312" s="305"/>
      <c r="BS312" s="305"/>
      <c r="BT312" s="305"/>
      <c r="BU312" s="305"/>
      <c r="BV312" s="305"/>
      <c r="BW312" s="305"/>
      <c r="BX312" s="305"/>
      <c r="BY312" s="305"/>
      <c r="BZ312" s="305"/>
      <c r="CA312" s="305"/>
      <c r="CB312" s="305"/>
      <c r="CC312" s="305"/>
      <c r="CD312" s="305"/>
      <c r="CE312" s="305"/>
      <c r="CF312" s="305"/>
      <c r="CG312" s="305"/>
      <c r="CH312" s="305"/>
      <c r="CI312" s="305"/>
      <c r="CJ312" s="305"/>
      <c r="CK312" s="305"/>
      <c r="CL312" s="305"/>
      <c r="CM312" s="305"/>
      <c r="CN312" s="305"/>
      <c r="CO312" s="305"/>
      <c r="CP312" s="305"/>
      <c r="CQ312" s="305"/>
      <c r="CR312" s="305"/>
      <c r="CS312" s="305"/>
      <c r="CT312" s="305"/>
      <c r="CU312" s="305"/>
      <c r="CV312" s="305"/>
      <c r="CW312" s="305"/>
      <c r="CX312" s="305"/>
      <c r="CY312" s="305"/>
      <c r="CZ312" s="305"/>
      <c r="DA312" s="305"/>
      <c r="DB312" s="305"/>
      <c r="DC312" s="305"/>
      <c r="DD312" s="305"/>
      <c r="DE312" s="305"/>
      <c r="DF312" s="305"/>
      <c r="DG312" s="305"/>
      <c r="DH312" s="305"/>
      <c r="DI312" s="305"/>
      <c r="DJ312" s="305"/>
      <c r="DK312" s="305"/>
      <c r="DL312" s="305"/>
      <c r="DM312" s="305"/>
      <c r="DN312" s="305"/>
      <c r="DO312" s="305"/>
      <c r="DP312" s="305"/>
      <c r="DQ312" s="305"/>
      <c r="DR312" s="305"/>
      <c r="DS312" s="305"/>
      <c r="DT312" s="305"/>
      <c r="DU312" s="305"/>
      <c r="DV312" s="305"/>
      <c r="DW312" s="305"/>
      <c r="DX312" s="305"/>
      <c r="DY312" s="305"/>
      <c r="DZ312" s="305"/>
      <c r="EA312" s="305"/>
      <c r="EB312" s="305"/>
      <c r="EC312" s="305"/>
      <c r="ED312" s="305"/>
      <c r="EE312" s="305"/>
      <c r="EF312" s="305"/>
      <c r="EG312" s="305"/>
      <c r="EH312" s="305"/>
      <c r="EI312" s="305"/>
      <c r="EJ312" s="305"/>
      <c r="EK312" s="305"/>
    </row>
    <row r="313" spans="1:141" s="299" customFormat="1">
      <c r="A313" s="305"/>
      <c r="B313" s="305"/>
      <c r="C313" s="305"/>
      <c r="D313" s="305"/>
      <c r="E313" s="305"/>
      <c r="F313" s="305"/>
      <c r="G313" s="305"/>
      <c r="H313" s="305"/>
      <c r="I313" s="305"/>
      <c r="J313" s="305"/>
      <c r="K313" s="305"/>
      <c r="L313" s="305"/>
      <c r="M313" s="305"/>
      <c r="N313" s="305"/>
      <c r="O313" s="305"/>
      <c r="P313" s="305"/>
      <c r="Q313" s="305"/>
      <c r="R313" s="305"/>
      <c r="S313" s="305"/>
      <c r="T313" s="305"/>
      <c r="U313" s="305"/>
      <c r="V313" s="305"/>
      <c r="W313" s="305"/>
      <c r="X313" s="305"/>
      <c r="Y313" s="305"/>
      <c r="Z313" s="305"/>
      <c r="AA313" s="305"/>
      <c r="AB313" s="305"/>
      <c r="AC313" s="305"/>
      <c r="AD313" s="305"/>
      <c r="AE313" s="305"/>
      <c r="AF313" s="305"/>
      <c r="AG313" s="305"/>
      <c r="AH313" s="305"/>
      <c r="AI313" s="305"/>
      <c r="AJ313" s="305"/>
      <c r="AK313" s="305"/>
      <c r="AL313" s="305"/>
      <c r="AM313" s="305"/>
      <c r="AN313" s="305"/>
      <c r="AO313" s="305"/>
      <c r="AP313" s="305"/>
      <c r="AQ313" s="305"/>
      <c r="AR313" s="305"/>
      <c r="AS313" s="305"/>
      <c r="AT313" s="305"/>
      <c r="AU313" s="305"/>
      <c r="AV313" s="305"/>
      <c r="AW313" s="305"/>
      <c r="AX313" s="305"/>
      <c r="AY313" s="305"/>
      <c r="AZ313" s="305"/>
      <c r="BA313" s="305"/>
      <c r="BB313" s="305"/>
      <c r="BC313" s="305"/>
      <c r="BD313" s="305"/>
      <c r="BE313" s="305"/>
      <c r="BF313" s="305"/>
      <c r="BG313" s="305"/>
      <c r="BH313" s="305"/>
      <c r="BI313" s="305"/>
      <c r="BJ313" s="305"/>
      <c r="BK313" s="305"/>
      <c r="BL313" s="305"/>
      <c r="BM313" s="305"/>
      <c r="BN313" s="305"/>
      <c r="BO313" s="305"/>
      <c r="BP313" s="305"/>
      <c r="BQ313" s="305"/>
      <c r="BR313" s="305"/>
      <c r="BS313" s="305"/>
      <c r="BT313" s="305"/>
      <c r="BU313" s="305"/>
      <c r="BV313" s="305"/>
      <c r="BW313" s="305"/>
      <c r="BX313" s="305"/>
      <c r="BY313" s="305"/>
      <c r="BZ313" s="305"/>
      <c r="CA313" s="305"/>
      <c r="CB313" s="305"/>
      <c r="CC313" s="305"/>
      <c r="CD313" s="305"/>
      <c r="CE313" s="305"/>
      <c r="CF313" s="305"/>
      <c r="CG313" s="305"/>
      <c r="CH313" s="305"/>
      <c r="CI313" s="305"/>
      <c r="CJ313" s="305"/>
      <c r="CK313" s="305"/>
      <c r="CL313" s="305"/>
      <c r="CM313" s="305"/>
      <c r="CN313" s="305"/>
      <c r="CO313" s="305"/>
      <c r="CP313" s="305"/>
      <c r="CQ313" s="305"/>
      <c r="CR313" s="305"/>
      <c r="CS313" s="305"/>
      <c r="CT313" s="305"/>
      <c r="CU313" s="305"/>
      <c r="CV313" s="305"/>
      <c r="CW313" s="305"/>
      <c r="CX313" s="305"/>
      <c r="CY313" s="305"/>
      <c r="CZ313" s="305"/>
      <c r="DA313" s="305"/>
      <c r="DB313" s="305"/>
      <c r="DC313" s="305"/>
      <c r="DD313" s="305"/>
      <c r="DE313" s="305"/>
      <c r="DF313" s="305"/>
      <c r="DG313" s="305"/>
      <c r="DH313" s="305"/>
      <c r="DI313" s="305"/>
      <c r="DJ313" s="305"/>
      <c r="DK313" s="305"/>
      <c r="DL313" s="305"/>
      <c r="DM313" s="305"/>
      <c r="DN313" s="305"/>
      <c r="DO313" s="305"/>
      <c r="DP313" s="305"/>
      <c r="DQ313" s="305"/>
      <c r="DR313" s="305"/>
      <c r="DS313" s="305"/>
      <c r="DT313" s="305"/>
      <c r="DU313" s="305"/>
      <c r="DV313" s="305"/>
      <c r="DW313" s="305"/>
      <c r="DX313" s="305"/>
      <c r="DY313" s="305"/>
      <c r="DZ313" s="305"/>
      <c r="EA313" s="305"/>
      <c r="EB313" s="305"/>
      <c r="EC313" s="305"/>
      <c r="ED313" s="305"/>
      <c r="EE313" s="305"/>
      <c r="EF313" s="305"/>
      <c r="EG313" s="305"/>
      <c r="EH313" s="305"/>
      <c r="EI313" s="305"/>
      <c r="EJ313" s="305"/>
      <c r="EK313" s="305"/>
    </row>
    <row r="314" spans="1:141" s="299" customFormat="1">
      <c r="A314" s="305"/>
      <c r="B314" s="305"/>
      <c r="C314" s="305"/>
      <c r="D314" s="305"/>
      <c r="E314" s="305"/>
      <c r="F314" s="305"/>
      <c r="G314" s="305"/>
      <c r="H314" s="305"/>
      <c r="I314" s="305"/>
      <c r="J314" s="305"/>
      <c r="K314" s="305"/>
      <c r="L314" s="305"/>
      <c r="M314" s="305"/>
      <c r="N314" s="305"/>
      <c r="O314" s="305"/>
      <c r="P314" s="305"/>
      <c r="Q314" s="305"/>
      <c r="R314" s="305"/>
      <c r="S314" s="305"/>
      <c r="T314" s="305"/>
      <c r="U314" s="305"/>
      <c r="V314" s="305"/>
      <c r="W314" s="305"/>
      <c r="X314" s="305"/>
      <c r="Y314" s="305"/>
      <c r="Z314" s="305"/>
      <c r="AA314" s="305"/>
      <c r="AB314" s="305"/>
      <c r="AC314" s="305"/>
      <c r="AD314" s="305"/>
      <c r="AE314" s="305"/>
      <c r="AF314" s="305"/>
      <c r="AG314" s="305"/>
      <c r="AH314" s="305"/>
      <c r="AI314" s="305"/>
      <c r="AJ314" s="305"/>
      <c r="AK314" s="305"/>
      <c r="AL314" s="305"/>
      <c r="AM314" s="305"/>
      <c r="AN314" s="305"/>
      <c r="AO314" s="305"/>
      <c r="AP314" s="305"/>
      <c r="AQ314" s="305"/>
      <c r="AR314" s="305"/>
      <c r="AS314" s="305"/>
      <c r="AT314" s="305"/>
      <c r="AU314" s="305"/>
      <c r="AV314" s="305"/>
      <c r="AW314" s="305"/>
      <c r="AX314" s="305"/>
      <c r="AY314" s="305"/>
      <c r="AZ314" s="305"/>
      <c r="BA314" s="305"/>
      <c r="BB314" s="305"/>
      <c r="BC314" s="305"/>
      <c r="BD314" s="305"/>
      <c r="BE314" s="305"/>
      <c r="BF314" s="305"/>
      <c r="BG314" s="305"/>
      <c r="BH314" s="305"/>
      <c r="BI314" s="305"/>
      <c r="BJ314" s="305"/>
      <c r="BK314" s="305"/>
      <c r="BL314" s="305"/>
      <c r="BM314" s="305"/>
      <c r="BN314" s="305"/>
      <c r="BO314" s="305"/>
      <c r="BP314" s="305"/>
      <c r="BQ314" s="305"/>
      <c r="BR314" s="305"/>
      <c r="BS314" s="305"/>
      <c r="BT314" s="305"/>
      <c r="BU314" s="305"/>
      <c r="BV314" s="305"/>
      <c r="BW314" s="305"/>
      <c r="BX314" s="305"/>
      <c r="BY314" s="305"/>
      <c r="BZ314" s="305"/>
      <c r="CA314" s="305"/>
      <c r="CB314" s="305"/>
      <c r="CC314" s="305"/>
      <c r="CD314" s="305"/>
      <c r="CE314" s="305"/>
      <c r="CF314" s="305"/>
      <c r="CG314" s="305"/>
      <c r="CH314" s="305"/>
      <c r="CI314" s="305"/>
      <c r="CJ314" s="305"/>
      <c r="CK314" s="305"/>
      <c r="CL314" s="305"/>
      <c r="CM314" s="305"/>
      <c r="CN314" s="305"/>
      <c r="CO314" s="305"/>
      <c r="CP314" s="305"/>
      <c r="CQ314" s="305"/>
      <c r="CR314" s="305"/>
      <c r="CS314" s="305"/>
      <c r="CT314" s="305"/>
      <c r="CU314" s="305"/>
      <c r="CV314" s="305"/>
      <c r="CW314" s="305"/>
      <c r="CX314" s="305"/>
      <c r="CY314" s="305"/>
      <c r="CZ314" s="305"/>
      <c r="DA314" s="305"/>
      <c r="DB314" s="305"/>
      <c r="DC314" s="305"/>
      <c r="DD314" s="305"/>
      <c r="DE314" s="305"/>
      <c r="DF314" s="305"/>
      <c r="DG314" s="305"/>
      <c r="DH314" s="305"/>
      <c r="DI314" s="305"/>
      <c r="DJ314" s="305"/>
      <c r="DK314" s="305"/>
      <c r="DL314" s="305"/>
      <c r="DM314" s="305"/>
      <c r="DN314" s="305"/>
      <c r="DO314" s="305"/>
      <c r="DP314" s="305"/>
      <c r="DQ314" s="305"/>
      <c r="DR314" s="305"/>
      <c r="DS314" s="305"/>
      <c r="DT314" s="305"/>
      <c r="DU314" s="305"/>
      <c r="DV314" s="305"/>
      <c r="DW314" s="305"/>
      <c r="DX314" s="305"/>
      <c r="DY314" s="305"/>
      <c r="DZ314" s="305"/>
      <c r="EA314" s="305"/>
      <c r="EB314" s="305"/>
      <c r="EC314" s="305"/>
      <c r="ED314" s="305"/>
      <c r="EE314" s="305"/>
      <c r="EF314" s="305"/>
      <c r="EG314" s="305"/>
      <c r="EH314" s="305"/>
      <c r="EI314" s="305"/>
      <c r="EJ314" s="305"/>
      <c r="EK314" s="305"/>
    </row>
    <row r="315" spans="1:141" s="299" customFormat="1">
      <c r="A315" s="305"/>
      <c r="B315" s="305"/>
      <c r="C315" s="305"/>
      <c r="D315" s="305"/>
      <c r="E315" s="305"/>
      <c r="F315" s="305"/>
      <c r="G315" s="305"/>
      <c r="H315" s="305"/>
      <c r="I315" s="305"/>
      <c r="J315" s="305"/>
      <c r="K315" s="305"/>
      <c r="L315" s="305"/>
      <c r="M315" s="305"/>
      <c r="N315" s="305"/>
      <c r="O315" s="305"/>
      <c r="P315" s="305"/>
      <c r="Q315" s="305"/>
      <c r="R315" s="305"/>
      <c r="S315" s="305"/>
      <c r="T315" s="305"/>
      <c r="U315" s="305"/>
      <c r="V315" s="305"/>
      <c r="W315" s="305"/>
      <c r="X315" s="305"/>
      <c r="Y315" s="305"/>
      <c r="Z315" s="305"/>
      <c r="AA315" s="305"/>
      <c r="AB315" s="305"/>
      <c r="AC315" s="305"/>
      <c r="AD315" s="305"/>
      <c r="AE315" s="305"/>
      <c r="AF315" s="305"/>
      <c r="AG315" s="305"/>
      <c r="AH315" s="305"/>
      <c r="AI315" s="305"/>
      <c r="AJ315" s="305"/>
      <c r="AK315" s="305"/>
      <c r="AL315" s="305"/>
      <c r="AM315" s="305"/>
      <c r="AN315" s="305"/>
      <c r="AO315" s="305"/>
      <c r="AP315" s="305"/>
      <c r="AQ315" s="305"/>
      <c r="AR315" s="305"/>
      <c r="AS315" s="305"/>
      <c r="AT315" s="305"/>
      <c r="AU315" s="305"/>
      <c r="AV315" s="305"/>
      <c r="AW315" s="305"/>
      <c r="AX315" s="305"/>
      <c r="AY315" s="305"/>
      <c r="AZ315" s="305"/>
      <c r="BA315" s="305"/>
      <c r="BB315" s="305"/>
      <c r="BC315" s="305"/>
      <c r="BD315" s="305"/>
      <c r="BE315" s="305"/>
      <c r="BF315" s="305"/>
      <c r="BG315" s="305"/>
      <c r="BH315" s="305"/>
      <c r="BI315" s="305"/>
      <c r="BJ315" s="305"/>
      <c r="BK315" s="305"/>
      <c r="BL315" s="305"/>
      <c r="BM315" s="305"/>
      <c r="BN315" s="305"/>
      <c r="BO315" s="305"/>
      <c r="BP315" s="305"/>
      <c r="BQ315" s="305"/>
      <c r="BR315" s="305"/>
      <c r="BS315" s="305"/>
      <c r="BT315" s="305"/>
      <c r="BU315" s="305"/>
      <c r="BV315" s="305"/>
      <c r="BW315" s="305"/>
      <c r="BX315" s="305"/>
      <c r="BY315" s="305"/>
      <c r="BZ315" s="305"/>
      <c r="CA315" s="305"/>
      <c r="CB315" s="305"/>
      <c r="CC315" s="305"/>
      <c r="CD315" s="305"/>
      <c r="CE315" s="305"/>
      <c r="CF315" s="305"/>
      <c r="CG315" s="305"/>
      <c r="CH315" s="305"/>
      <c r="CI315" s="305"/>
      <c r="CJ315" s="305"/>
      <c r="CK315" s="305"/>
      <c r="CL315" s="305"/>
      <c r="CM315" s="305"/>
      <c r="CN315" s="305"/>
      <c r="CO315" s="305"/>
      <c r="CP315" s="305"/>
      <c r="CQ315" s="305"/>
      <c r="CR315" s="305"/>
      <c r="CS315" s="305"/>
      <c r="CT315" s="305"/>
      <c r="CU315" s="305"/>
      <c r="CV315" s="305"/>
      <c r="CW315" s="305"/>
      <c r="CX315" s="305"/>
      <c r="CY315" s="305"/>
      <c r="CZ315" s="305"/>
      <c r="DA315" s="305"/>
      <c r="DB315" s="305"/>
      <c r="DC315" s="305"/>
      <c r="DD315" s="305"/>
      <c r="DE315" s="305"/>
      <c r="DF315" s="305"/>
      <c r="DG315" s="305"/>
      <c r="DH315" s="305"/>
      <c r="DI315" s="305"/>
      <c r="DJ315" s="305"/>
      <c r="DK315" s="305"/>
      <c r="DL315" s="305"/>
      <c r="DM315" s="305"/>
      <c r="DN315" s="305"/>
      <c r="DO315" s="305"/>
      <c r="DP315" s="305"/>
      <c r="DQ315" s="305"/>
      <c r="DR315" s="305"/>
      <c r="DS315" s="305"/>
      <c r="DT315" s="305"/>
      <c r="DU315" s="305"/>
      <c r="DV315" s="305"/>
      <c r="DW315" s="305"/>
      <c r="DX315" s="305"/>
      <c r="DY315" s="305"/>
      <c r="DZ315" s="305"/>
      <c r="EA315" s="305"/>
      <c r="EB315" s="305"/>
      <c r="EC315" s="305"/>
      <c r="ED315" s="305"/>
      <c r="EE315" s="305"/>
      <c r="EF315" s="305"/>
      <c r="EG315" s="305"/>
      <c r="EH315" s="305"/>
      <c r="EI315" s="305"/>
      <c r="EJ315" s="305"/>
      <c r="EK315" s="305"/>
    </row>
    <row r="316" spans="1:141" s="299" customFormat="1">
      <c r="A316" s="305"/>
      <c r="B316" s="305"/>
      <c r="C316" s="305"/>
      <c r="D316" s="305"/>
      <c r="E316" s="305"/>
      <c r="F316" s="305"/>
      <c r="G316" s="305"/>
      <c r="H316" s="305"/>
      <c r="I316" s="305"/>
      <c r="J316" s="305"/>
      <c r="K316" s="305"/>
      <c r="L316" s="305"/>
      <c r="M316" s="305"/>
      <c r="N316" s="305"/>
      <c r="O316" s="305"/>
      <c r="P316" s="305"/>
      <c r="Q316" s="305"/>
      <c r="R316" s="305"/>
      <c r="S316" s="305"/>
      <c r="T316" s="305"/>
      <c r="U316" s="305"/>
      <c r="V316" s="305"/>
      <c r="W316" s="305"/>
      <c r="X316" s="305"/>
      <c r="Y316" s="305"/>
      <c r="Z316" s="305"/>
      <c r="AA316" s="305"/>
      <c r="AB316" s="305"/>
      <c r="AC316" s="305"/>
      <c r="AD316" s="305"/>
      <c r="AE316" s="305"/>
      <c r="AF316" s="305"/>
      <c r="AG316" s="305"/>
      <c r="AH316" s="305"/>
      <c r="AI316" s="305"/>
      <c r="AJ316" s="305"/>
      <c r="AK316" s="305"/>
      <c r="AL316" s="305"/>
      <c r="AM316" s="305"/>
      <c r="AN316" s="305"/>
      <c r="AO316" s="305"/>
      <c r="AP316" s="305"/>
      <c r="AQ316" s="305"/>
      <c r="AR316" s="305"/>
      <c r="AS316" s="305"/>
      <c r="AT316" s="305"/>
      <c r="AU316" s="305"/>
      <c r="AV316" s="305"/>
      <c r="AW316" s="305"/>
      <c r="AX316" s="305"/>
      <c r="AY316" s="305"/>
      <c r="AZ316" s="305"/>
      <c r="BA316" s="305"/>
      <c r="BB316" s="305"/>
      <c r="BC316" s="305"/>
      <c r="BD316" s="305"/>
      <c r="BE316" s="305"/>
      <c r="BF316" s="305"/>
      <c r="BG316" s="305"/>
      <c r="BH316" s="305"/>
      <c r="BI316" s="305"/>
      <c r="BJ316" s="305"/>
      <c r="BK316" s="305"/>
      <c r="BL316" s="305"/>
      <c r="BM316" s="305"/>
      <c r="BN316" s="305"/>
      <c r="BO316" s="305"/>
      <c r="BP316" s="305"/>
      <c r="BQ316" s="305"/>
      <c r="BR316" s="305"/>
      <c r="BS316" s="305"/>
      <c r="BT316" s="305"/>
      <c r="BU316" s="305"/>
      <c r="BV316" s="305"/>
      <c r="BW316" s="305"/>
      <c r="BX316" s="305"/>
      <c r="BY316" s="305"/>
      <c r="BZ316" s="305"/>
      <c r="CA316" s="305"/>
      <c r="CB316" s="305"/>
      <c r="CC316" s="305"/>
      <c r="CD316" s="305"/>
      <c r="CE316" s="305"/>
      <c r="CF316" s="305"/>
      <c r="CG316" s="305"/>
      <c r="CH316" s="305"/>
      <c r="CI316" s="305"/>
      <c r="CJ316" s="305"/>
      <c r="CK316" s="305"/>
      <c r="CL316" s="305"/>
      <c r="CM316" s="305"/>
      <c r="CN316" s="305"/>
      <c r="CO316" s="305"/>
      <c r="CP316" s="305"/>
      <c r="CQ316" s="305"/>
      <c r="CR316" s="305"/>
      <c r="CS316" s="305"/>
      <c r="CT316" s="305"/>
      <c r="CU316" s="305"/>
      <c r="CV316" s="305"/>
      <c r="CW316" s="305"/>
      <c r="CX316" s="305"/>
      <c r="CY316" s="305"/>
      <c r="CZ316" s="305"/>
      <c r="DA316" s="305"/>
      <c r="DB316" s="305"/>
      <c r="DC316" s="305"/>
      <c r="DD316" s="305"/>
      <c r="DE316" s="305"/>
      <c r="DF316" s="305"/>
      <c r="DG316" s="305"/>
      <c r="DH316" s="305"/>
      <c r="DI316" s="305"/>
      <c r="DJ316" s="305"/>
      <c r="DK316" s="305"/>
      <c r="DL316" s="305"/>
      <c r="DM316" s="305"/>
      <c r="DN316" s="305"/>
      <c r="DO316" s="305"/>
      <c r="DP316" s="305"/>
      <c r="DQ316" s="305"/>
      <c r="DR316" s="305"/>
      <c r="DS316" s="305"/>
      <c r="DT316" s="305"/>
      <c r="DU316" s="305"/>
      <c r="DV316" s="305"/>
      <c r="DW316" s="305"/>
      <c r="DX316" s="305"/>
      <c r="DY316" s="305"/>
      <c r="DZ316" s="305"/>
      <c r="EA316" s="305"/>
      <c r="EB316" s="305"/>
      <c r="EC316" s="305"/>
      <c r="ED316" s="305"/>
      <c r="EE316" s="305"/>
      <c r="EF316" s="305"/>
      <c r="EG316" s="305"/>
      <c r="EH316" s="305"/>
      <c r="EI316" s="305"/>
      <c r="EJ316" s="305"/>
      <c r="EK316" s="305"/>
    </row>
    <row r="317" spans="1:141" s="299" customFormat="1">
      <c r="A317" s="305"/>
      <c r="B317" s="305"/>
      <c r="C317" s="305"/>
      <c r="D317" s="305"/>
      <c r="E317" s="305"/>
      <c r="F317" s="305"/>
      <c r="G317" s="305"/>
      <c r="H317" s="305"/>
      <c r="I317" s="305"/>
      <c r="J317" s="305"/>
      <c r="K317" s="305"/>
      <c r="L317" s="305"/>
      <c r="M317" s="305"/>
      <c r="N317" s="305"/>
      <c r="O317" s="305"/>
      <c r="P317" s="305"/>
      <c r="Q317" s="305"/>
      <c r="R317" s="305"/>
      <c r="S317" s="305"/>
      <c r="T317" s="305"/>
      <c r="U317" s="305"/>
      <c r="V317" s="305"/>
      <c r="W317" s="305"/>
      <c r="X317" s="305"/>
      <c r="Y317" s="305"/>
      <c r="Z317" s="305"/>
      <c r="AA317" s="305"/>
      <c r="AB317" s="305"/>
      <c r="AC317" s="305"/>
      <c r="AD317" s="305"/>
      <c r="AE317" s="305"/>
      <c r="AF317" s="305"/>
      <c r="AG317" s="305"/>
      <c r="AH317" s="305"/>
      <c r="AI317" s="305"/>
      <c r="AJ317" s="305"/>
      <c r="AK317" s="305"/>
      <c r="AL317" s="305"/>
      <c r="AM317" s="305"/>
      <c r="AN317" s="305"/>
      <c r="AO317" s="305"/>
      <c r="AP317" s="305"/>
      <c r="AQ317" s="305"/>
      <c r="AR317" s="305"/>
      <c r="AS317" s="305"/>
      <c r="AT317" s="305"/>
      <c r="AU317" s="305"/>
      <c r="AV317" s="305"/>
      <c r="AW317" s="305"/>
      <c r="AX317" s="305"/>
      <c r="AY317" s="305"/>
      <c r="AZ317" s="305"/>
      <c r="BA317" s="305"/>
      <c r="BB317" s="305"/>
      <c r="BC317" s="305"/>
      <c r="BD317" s="305"/>
      <c r="BE317" s="305"/>
      <c r="BF317" s="305"/>
      <c r="BG317" s="305"/>
      <c r="BH317" s="305"/>
      <c r="BI317" s="305"/>
      <c r="BJ317" s="305"/>
      <c r="BK317" s="305"/>
      <c r="BL317" s="305"/>
      <c r="BM317" s="305"/>
      <c r="BN317" s="305"/>
      <c r="BO317" s="305"/>
      <c r="BP317" s="305"/>
      <c r="BQ317" s="305"/>
      <c r="BR317" s="305"/>
      <c r="BS317" s="305"/>
      <c r="BT317" s="305"/>
      <c r="BU317" s="305"/>
      <c r="BV317" s="305"/>
      <c r="BW317" s="305"/>
      <c r="BX317" s="305"/>
      <c r="BY317" s="305"/>
      <c r="BZ317" s="305"/>
      <c r="CA317" s="305"/>
      <c r="CB317" s="305"/>
      <c r="CC317" s="305"/>
      <c r="CD317" s="305"/>
      <c r="CE317" s="305"/>
      <c r="CF317" s="305"/>
      <c r="CG317" s="305"/>
      <c r="CH317" s="305"/>
      <c r="CI317" s="305"/>
      <c r="CJ317" s="305"/>
      <c r="CK317" s="305"/>
      <c r="CL317" s="305"/>
      <c r="CM317" s="305"/>
      <c r="CN317" s="305"/>
      <c r="CO317" s="305"/>
      <c r="CP317" s="305"/>
      <c r="CQ317" s="305"/>
      <c r="CR317" s="305"/>
      <c r="CS317" s="305"/>
      <c r="CT317" s="305"/>
      <c r="CU317" s="305"/>
      <c r="CV317" s="305"/>
      <c r="CW317" s="305"/>
      <c r="CX317" s="305"/>
      <c r="CY317" s="305"/>
      <c r="CZ317" s="305"/>
      <c r="DA317" s="305"/>
      <c r="DB317" s="305"/>
      <c r="DC317" s="305"/>
      <c r="DD317" s="305"/>
      <c r="DE317" s="305"/>
      <c r="DF317" s="305"/>
      <c r="DG317" s="305"/>
      <c r="DH317" s="305"/>
      <c r="DI317" s="305"/>
      <c r="DJ317" s="305"/>
      <c r="DK317" s="305"/>
      <c r="DL317" s="305"/>
      <c r="DM317" s="305"/>
      <c r="DN317" s="305"/>
      <c r="DO317" s="305"/>
      <c r="DP317" s="305"/>
      <c r="DQ317" s="305"/>
      <c r="DR317" s="305"/>
      <c r="DS317" s="305"/>
      <c r="DT317" s="305"/>
      <c r="DU317" s="305"/>
      <c r="DV317" s="305"/>
      <c r="DW317" s="305"/>
      <c r="DX317" s="305"/>
      <c r="DY317" s="305"/>
      <c r="DZ317" s="305"/>
      <c r="EA317" s="305"/>
      <c r="EB317" s="305"/>
      <c r="EC317" s="305"/>
      <c r="ED317" s="305"/>
      <c r="EE317" s="305"/>
      <c r="EF317" s="305"/>
      <c r="EG317" s="305"/>
      <c r="EH317" s="305"/>
      <c r="EI317" s="305"/>
      <c r="EJ317" s="305"/>
      <c r="EK317" s="305"/>
    </row>
    <row r="318" spans="1:141" s="299" customFormat="1">
      <c r="A318" s="305"/>
      <c r="B318" s="305"/>
      <c r="C318" s="305"/>
      <c r="D318" s="305"/>
      <c r="E318" s="305"/>
      <c r="F318" s="305"/>
      <c r="G318" s="305"/>
      <c r="H318" s="305"/>
      <c r="I318" s="305"/>
      <c r="J318" s="305"/>
      <c r="K318" s="305"/>
      <c r="L318" s="305"/>
      <c r="M318" s="305"/>
      <c r="N318" s="305"/>
      <c r="O318" s="305"/>
      <c r="P318" s="305"/>
      <c r="Q318" s="305"/>
      <c r="R318" s="305"/>
      <c r="S318" s="305"/>
      <c r="T318" s="305"/>
      <c r="U318" s="305"/>
      <c r="V318" s="305"/>
      <c r="W318" s="305"/>
      <c r="X318" s="305"/>
      <c r="Y318" s="305"/>
      <c r="Z318" s="305"/>
      <c r="AA318" s="305"/>
      <c r="AB318" s="305"/>
      <c r="AC318" s="305"/>
      <c r="AD318" s="305"/>
      <c r="AE318" s="305"/>
      <c r="AF318" s="305"/>
      <c r="AG318" s="305"/>
      <c r="AH318" s="305"/>
      <c r="AI318" s="305"/>
      <c r="AJ318" s="305"/>
      <c r="AK318" s="305"/>
      <c r="AL318" s="305"/>
      <c r="AM318" s="305"/>
      <c r="AN318" s="305"/>
      <c r="AO318" s="305"/>
      <c r="AP318" s="305"/>
      <c r="AQ318" s="305"/>
      <c r="AR318" s="305"/>
      <c r="AS318" s="305"/>
      <c r="AT318" s="305"/>
      <c r="AU318" s="305"/>
      <c r="AV318" s="305"/>
      <c r="AW318" s="305"/>
      <c r="AX318" s="305"/>
      <c r="AY318" s="305"/>
      <c r="AZ318" s="305"/>
      <c r="BA318" s="305"/>
      <c r="BB318" s="305"/>
      <c r="BC318" s="305"/>
      <c r="BD318" s="305"/>
      <c r="BE318" s="305"/>
      <c r="BF318" s="305"/>
      <c r="BG318" s="305"/>
      <c r="BH318" s="305"/>
      <c r="BI318" s="305"/>
      <c r="BJ318" s="305"/>
      <c r="BK318" s="305"/>
      <c r="BL318" s="305"/>
      <c r="BM318" s="305"/>
      <c r="BN318" s="305"/>
      <c r="BO318" s="305"/>
      <c r="BP318" s="305"/>
      <c r="BQ318" s="305"/>
      <c r="BR318" s="305"/>
      <c r="BS318" s="305"/>
      <c r="BT318" s="305"/>
      <c r="BU318" s="305"/>
      <c r="BV318" s="305"/>
      <c r="BW318" s="305"/>
      <c r="BX318" s="305"/>
      <c r="BY318" s="305"/>
      <c r="BZ318" s="305"/>
      <c r="CA318" s="305"/>
      <c r="CB318" s="305"/>
      <c r="CC318" s="305"/>
      <c r="CD318" s="305"/>
      <c r="CE318" s="305"/>
      <c r="CF318" s="305"/>
      <c r="CG318" s="305"/>
      <c r="CH318" s="305"/>
      <c r="CI318" s="305"/>
      <c r="CJ318" s="305"/>
      <c r="CK318" s="305"/>
      <c r="CL318" s="305"/>
      <c r="CM318" s="305"/>
      <c r="CN318" s="305"/>
      <c r="CO318" s="305"/>
      <c r="CP318" s="305"/>
      <c r="CQ318" s="305"/>
      <c r="CR318" s="305"/>
      <c r="CS318" s="305"/>
      <c r="CT318" s="305"/>
      <c r="CU318" s="305"/>
      <c r="CV318" s="305"/>
      <c r="CW318" s="305"/>
      <c r="CX318" s="305"/>
      <c r="CY318" s="305"/>
      <c r="CZ318" s="305"/>
      <c r="DA318" s="305"/>
      <c r="DB318" s="305"/>
      <c r="DC318" s="305"/>
      <c r="DD318" s="305"/>
      <c r="DE318" s="305"/>
      <c r="DF318" s="305"/>
      <c r="DG318" s="305"/>
      <c r="DH318" s="305"/>
      <c r="DI318" s="305"/>
      <c r="DJ318" s="305"/>
      <c r="DK318" s="305"/>
      <c r="DL318" s="305"/>
      <c r="DM318" s="305"/>
      <c r="DN318" s="305"/>
      <c r="DO318" s="305"/>
      <c r="DP318" s="305"/>
      <c r="DQ318" s="305"/>
      <c r="DR318" s="305"/>
      <c r="DS318" s="305"/>
      <c r="DT318" s="305"/>
      <c r="DU318" s="305"/>
      <c r="DV318" s="305"/>
      <c r="DW318" s="305"/>
      <c r="DX318" s="305"/>
      <c r="DY318" s="305"/>
      <c r="DZ318" s="305"/>
      <c r="EA318" s="305"/>
      <c r="EB318" s="305"/>
      <c r="EC318" s="305"/>
      <c r="ED318" s="305"/>
      <c r="EE318" s="305"/>
      <c r="EF318" s="305"/>
      <c r="EG318" s="305"/>
      <c r="EH318" s="305"/>
      <c r="EI318" s="305"/>
      <c r="EJ318" s="305"/>
      <c r="EK318" s="305"/>
    </row>
    <row r="319" spans="1:141" s="299" customFormat="1">
      <c r="A319" s="305"/>
      <c r="B319" s="305"/>
      <c r="C319" s="305"/>
      <c r="D319" s="305"/>
      <c r="E319" s="305"/>
      <c r="F319" s="305"/>
      <c r="G319" s="305"/>
      <c r="H319" s="305"/>
      <c r="I319" s="305"/>
      <c r="J319" s="305"/>
      <c r="K319" s="305"/>
      <c r="L319" s="305"/>
      <c r="M319" s="305"/>
      <c r="N319" s="305"/>
      <c r="O319" s="305"/>
      <c r="P319" s="305"/>
      <c r="Q319" s="305"/>
      <c r="R319" s="305"/>
      <c r="S319" s="305"/>
      <c r="T319" s="305"/>
      <c r="U319" s="305"/>
      <c r="V319" s="305"/>
      <c r="W319" s="305"/>
      <c r="X319" s="305"/>
      <c r="Y319" s="305"/>
      <c r="Z319" s="305"/>
      <c r="AA319" s="305"/>
      <c r="AB319" s="305"/>
      <c r="AC319" s="305"/>
      <c r="AD319" s="305"/>
      <c r="AE319" s="305"/>
      <c r="AF319" s="305"/>
      <c r="AG319" s="305"/>
      <c r="AH319" s="305"/>
      <c r="AI319" s="305"/>
      <c r="AJ319" s="305"/>
      <c r="AK319" s="305"/>
      <c r="AL319" s="305"/>
      <c r="AM319" s="305"/>
      <c r="AN319" s="305"/>
      <c r="AO319" s="305"/>
      <c r="AP319" s="305"/>
      <c r="AQ319" s="305"/>
      <c r="AR319" s="305"/>
      <c r="AS319" s="305"/>
      <c r="AT319" s="305"/>
      <c r="AU319" s="305"/>
      <c r="AV319" s="305"/>
      <c r="AW319" s="305"/>
      <c r="AX319" s="305"/>
      <c r="AY319" s="305"/>
      <c r="AZ319" s="305"/>
      <c r="BA319" s="305"/>
      <c r="BB319" s="305"/>
      <c r="BC319" s="305"/>
      <c r="BD319" s="305"/>
      <c r="BE319" s="305"/>
      <c r="BF319" s="305"/>
      <c r="BG319" s="305"/>
      <c r="BH319" s="305"/>
      <c r="BI319" s="305"/>
      <c r="BJ319" s="305"/>
      <c r="BK319" s="305"/>
      <c r="BL319" s="305"/>
      <c r="BM319" s="305"/>
      <c r="BN319" s="305"/>
      <c r="BO319" s="305"/>
      <c r="BP319" s="305"/>
      <c r="BQ319" s="305"/>
      <c r="BR319" s="305"/>
      <c r="BS319" s="305"/>
      <c r="BT319" s="305"/>
      <c r="BU319" s="305"/>
      <c r="BV319" s="305"/>
      <c r="BW319" s="305"/>
      <c r="BX319" s="305"/>
      <c r="BY319" s="305"/>
      <c r="BZ319" s="305"/>
      <c r="CA319" s="305"/>
      <c r="CB319" s="305"/>
      <c r="CC319" s="305"/>
      <c r="CD319" s="305"/>
      <c r="CE319" s="305"/>
      <c r="CF319" s="305"/>
      <c r="CG319" s="305"/>
      <c r="CH319" s="305"/>
      <c r="CI319" s="305"/>
      <c r="CJ319" s="305"/>
      <c r="CK319" s="305"/>
      <c r="CL319" s="305"/>
      <c r="CM319" s="305"/>
      <c r="CN319" s="305"/>
      <c r="CO319" s="305"/>
      <c r="CP319" s="305"/>
      <c r="CQ319" s="305"/>
      <c r="CR319" s="305"/>
      <c r="CS319" s="305"/>
      <c r="CT319" s="305"/>
      <c r="CU319" s="305"/>
      <c r="CV319" s="305"/>
      <c r="CW319" s="305"/>
      <c r="CX319" s="305"/>
      <c r="CY319" s="305"/>
      <c r="CZ319" s="305"/>
      <c r="DA319" s="305"/>
      <c r="DB319" s="305"/>
      <c r="DC319" s="305"/>
      <c r="DD319" s="305"/>
      <c r="DE319" s="305"/>
      <c r="DF319" s="305"/>
      <c r="DG319" s="305"/>
      <c r="DH319" s="305"/>
      <c r="DI319" s="305"/>
      <c r="DJ319" s="305"/>
      <c r="DK319" s="305"/>
      <c r="DL319" s="305"/>
      <c r="DM319" s="305"/>
      <c r="DN319" s="305"/>
      <c r="DO319" s="305"/>
      <c r="DP319" s="305"/>
      <c r="DQ319" s="305"/>
      <c r="DR319" s="305"/>
      <c r="DS319" s="305"/>
      <c r="DT319" s="305"/>
      <c r="DU319" s="305"/>
      <c r="DV319" s="305"/>
      <c r="DW319" s="305"/>
      <c r="DX319" s="305"/>
      <c r="DY319" s="305"/>
      <c r="DZ319" s="305"/>
      <c r="EA319" s="305"/>
      <c r="EB319" s="305"/>
      <c r="EC319" s="305"/>
      <c r="ED319" s="305"/>
      <c r="EE319" s="305"/>
      <c r="EF319" s="305"/>
      <c r="EG319" s="305"/>
      <c r="EH319" s="305"/>
      <c r="EI319" s="305"/>
      <c r="EJ319" s="305"/>
      <c r="EK319" s="305"/>
    </row>
    <row r="320" spans="1:141" s="299" customFormat="1">
      <c r="A320" s="305"/>
      <c r="B320" s="305"/>
      <c r="C320" s="305"/>
      <c r="D320" s="305"/>
      <c r="E320" s="305"/>
      <c r="F320" s="305"/>
      <c r="G320" s="305"/>
      <c r="H320" s="305"/>
      <c r="I320" s="305"/>
      <c r="J320" s="305"/>
      <c r="K320" s="305"/>
      <c r="L320" s="305"/>
      <c r="M320" s="305"/>
      <c r="N320" s="305"/>
      <c r="O320" s="305"/>
      <c r="P320" s="305"/>
      <c r="Q320" s="305"/>
      <c r="R320" s="305"/>
      <c r="S320" s="305"/>
      <c r="T320" s="305"/>
      <c r="U320" s="305"/>
      <c r="V320" s="305"/>
      <c r="W320" s="305"/>
      <c r="X320" s="305"/>
      <c r="Y320" s="305"/>
      <c r="Z320" s="305"/>
      <c r="AA320" s="305"/>
      <c r="AB320" s="305"/>
      <c r="AC320" s="305"/>
      <c r="AD320" s="305"/>
      <c r="AE320" s="305"/>
      <c r="AF320" s="305"/>
      <c r="AG320" s="305"/>
      <c r="AH320" s="305"/>
      <c r="AI320" s="305"/>
      <c r="AJ320" s="305"/>
      <c r="AK320" s="305"/>
      <c r="AL320" s="305"/>
      <c r="AM320" s="305"/>
      <c r="AN320" s="305"/>
      <c r="AO320" s="305"/>
      <c r="AP320" s="305"/>
      <c r="AQ320" s="305"/>
      <c r="AR320" s="305"/>
      <c r="AS320" s="305"/>
      <c r="AT320" s="305"/>
      <c r="AU320" s="305"/>
      <c r="AV320" s="305"/>
      <c r="AW320" s="305"/>
      <c r="AX320" s="305"/>
      <c r="AY320" s="305"/>
      <c r="AZ320" s="305"/>
      <c r="BA320" s="305"/>
      <c r="BB320" s="305"/>
      <c r="BC320" s="305"/>
      <c r="BD320" s="305"/>
      <c r="BE320" s="305"/>
      <c r="BF320" s="305"/>
      <c r="BG320" s="305"/>
      <c r="BH320" s="305"/>
      <c r="BI320" s="305"/>
      <c r="BJ320" s="305"/>
      <c r="BK320" s="305"/>
      <c r="BL320" s="305"/>
      <c r="BM320" s="305"/>
      <c r="BN320" s="305"/>
      <c r="BO320" s="305"/>
      <c r="BP320" s="305"/>
      <c r="BQ320" s="305"/>
      <c r="BR320" s="305"/>
      <c r="BS320" s="305"/>
      <c r="BT320" s="305"/>
      <c r="BU320" s="305"/>
      <c r="BV320" s="305"/>
      <c r="BW320" s="305"/>
      <c r="BX320" s="305"/>
      <c r="BY320" s="305"/>
      <c r="BZ320" s="305"/>
      <c r="CA320" s="305"/>
      <c r="CB320" s="305"/>
      <c r="CC320" s="305"/>
      <c r="CD320" s="305"/>
      <c r="CE320" s="305"/>
      <c r="CF320" s="305"/>
      <c r="CG320" s="305"/>
      <c r="CH320" s="305"/>
      <c r="CI320" s="305"/>
      <c r="CJ320" s="305"/>
      <c r="CK320" s="305"/>
      <c r="CL320" s="305"/>
      <c r="CM320" s="305"/>
      <c r="CN320" s="305"/>
      <c r="CO320" s="305"/>
      <c r="CP320" s="305"/>
      <c r="CQ320" s="305"/>
      <c r="CR320" s="305"/>
      <c r="CS320" s="305"/>
      <c r="CT320" s="305"/>
      <c r="CU320" s="305"/>
      <c r="CV320" s="305"/>
      <c r="CW320" s="305"/>
      <c r="CX320" s="305"/>
      <c r="CY320" s="305"/>
      <c r="CZ320" s="305"/>
      <c r="DA320" s="305"/>
      <c r="DB320" s="305"/>
      <c r="DC320" s="305"/>
      <c r="DD320" s="305"/>
      <c r="DE320" s="305"/>
      <c r="DF320" s="305"/>
      <c r="DG320" s="305"/>
      <c r="DH320" s="305"/>
      <c r="DI320" s="305"/>
      <c r="DJ320" s="305"/>
      <c r="DK320" s="305"/>
      <c r="DL320" s="305"/>
      <c r="DM320" s="305"/>
      <c r="DN320" s="305"/>
      <c r="DO320" s="305"/>
      <c r="DP320" s="305"/>
      <c r="DQ320" s="305"/>
      <c r="DR320" s="305"/>
      <c r="DS320" s="305"/>
      <c r="DT320" s="305"/>
      <c r="DU320" s="305"/>
      <c r="DV320" s="305"/>
      <c r="DW320" s="305"/>
      <c r="DX320" s="305"/>
      <c r="DY320" s="305"/>
      <c r="DZ320" s="305"/>
      <c r="EA320" s="305"/>
      <c r="EB320" s="305"/>
      <c r="EC320" s="305"/>
      <c r="ED320" s="305"/>
      <c r="EE320" s="305"/>
      <c r="EF320" s="305"/>
      <c r="EG320" s="305"/>
      <c r="EH320" s="305"/>
      <c r="EI320" s="305"/>
      <c r="EJ320" s="305"/>
      <c r="EK320" s="305"/>
    </row>
    <row r="321" spans="1:141" s="299" customFormat="1">
      <c r="A321" s="305"/>
      <c r="B321" s="305"/>
      <c r="C321" s="305"/>
      <c r="D321" s="305"/>
      <c r="E321" s="305"/>
      <c r="F321" s="305"/>
      <c r="G321" s="305"/>
      <c r="H321" s="305"/>
      <c r="I321" s="305"/>
      <c r="J321" s="305"/>
      <c r="K321" s="305"/>
      <c r="L321" s="305"/>
      <c r="M321" s="305"/>
      <c r="N321" s="305"/>
      <c r="O321" s="305"/>
      <c r="P321" s="305"/>
      <c r="Q321" s="305"/>
      <c r="R321" s="305"/>
      <c r="S321" s="305"/>
      <c r="T321" s="305"/>
      <c r="U321" s="305"/>
      <c r="V321" s="305"/>
      <c r="W321" s="305"/>
      <c r="X321" s="305"/>
      <c r="Y321" s="305"/>
      <c r="Z321" s="305"/>
      <c r="AA321" s="305"/>
      <c r="AB321" s="305"/>
      <c r="AC321" s="305"/>
      <c r="AD321" s="305"/>
      <c r="AE321" s="305"/>
      <c r="AF321" s="305"/>
      <c r="AG321" s="305"/>
      <c r="AH321" s="305"/>
      <c r="AI321" s="305"/>
      <c r="AJ321" s="305"/>
      <c r="AK321" s="305"/>
      <c r="AL321" s="305"/>
      <c r="AM321" s="305"/>
      <c r="AN321" s="305"/>
      <c r="AO321" s="305"/>
      <c r="AP321" s="305"/>
      <c r="AQ321" s="305"/>
      <c r="AR321" s="305"/>
      <c r="AS321" s="305"/>
      <c r="AT321" s="305"/>
      <c r="AU321" s="305"/>
      <c r="AV321" s="305"/>
      <c r="AW321" s="305"/>
      <c r="AX321" s="305"/>
      <c r="AY321" s="305"/>
      <c r="AZ321" s="305"/>
      <c r="BA321" s="305"/>
      <c r="BB321" s="305"/>
      <c r="BC321" s="305"/>
      <c r="BD321" s="305"/>
      <c r="BE321" s="305"/>
      <c r="BF321" s="305"/>
      <c r="BG321" s="305"/>
      <c r="BH321" s="305"/>
      <c r="BI321" s="305"/>
      <c r="BJ321" s="305"/>
      <c r="BK321" s="305"/>
      <c r="BL321" s="305"/>
      <c r="BM321" s="305"/>
      <c r="BN321" s="305"/>
      <c r="BO321" s="305"/>
      <c r="BP321" s="305"/>
      <c r="BQ321" s="305"/>
      <c r="BR321" s="305"/>
      <c r="BS321" s="305"/>
      <c r="BT321" s="305"/>
      <c r="BU321" s="305"/>
      <c r="BV321" s="305"/>
      <c r="BW321" s="305"/>
      <c r="BX321" s="305"/>
      <c r="BY321" s="305"/>
      <c r="BZ321" s="305"/>
      <c r="CA321" s="305"/>
      <c r="CB321" s="305"/>
      <c r="CC321" s="305"/>
      <c r="CD321" s="305"/>
      <c r="CE321" s="305"/>
      <c r="CF321" s="305"/>
      <c r="CG321" s="305"/>
      <c r="CH321" s="305"/>
      <c r="CI321" s="305"/>
      <c r="CJ321" s="305"/>
      <c r="CK321" s="305"/>
      <c r="CL321" s="305"/>
      <c r="CM321" s="305"/>
      <c r="CN321" s="305"/>
      <c r="CO321" s="305"/>
      <c r="CP321" s="305"/>
      <c r="CQ321" s="305"/>
      <c r="CR321" s="305"/>
      <c r="CS321" s="305"/>
      <c r="CT321" s="305"/>
      <c r="CU321" s="305"/>
      <c r="CV321" s="305"/>
      <c r="CW321" s="305"/>
      <c r="CX321" s="305"/>
      <c r="CY321" s="305"/>
      <c r="CZ321" s="305"/>
      <c r="DA321" s="305"/>
      <c r="DB321" s="305"/>
      <c r="DC321" s="305"/>
      <c r="DD321" s="305"/>
      <c r="DE321" s="305"/>
      <c r="DF321" s="305"/>
      <c r="DG321" s="305"/>
      <c r="DH321" s="305"/>
      <c r="DI321" s="305"/>
      <c r="DJ321" s="305"/>
      <c r="DK321" s="305"/>
      <c r="DL321" s="305"/>
      <c r="DM321" s="305"/>
      <c r="DN321" s="305"/>
      <c r="DO321" s="305"/>
      <c r="DP321" s="305"/>
      <c r="DQ321" s="305"/>
      <c r="DR321" s="305"/>
      <c r="DS321" s="305"/>
      <c r="DT321" s="305"/>
      <c r="DU321" s="305"/>
      <c r="DV321" s="305"/>
      <c r="DW321" s="305"/>
      <c r="DX321" s="305"/>
      <c r="DY321" s="305"/>
      <c r="DZ321" s="305"/>
      <c r="EA321" s="305"/>
      <c r="EB321" s="305"/>
      <c r="EC321" s="305"/>
      <c r="ED321" s="305"/>
      <c r="EE321" s="305"/>
      <c r="EF321" s="305"/>
      <c r="EG321" s="305"/>
      <c r="EH321" s="305"/>
      <c r="EI321" s="305"/>
      <c r="EJ321" s="305"/>
      <c r="EK321" s="305"/>
    </row>
    <row r="322" spans="1:141" s="299" customFormat="1">
      <c r="A322" s="305"/>
      <c r="B322" s="305"/>
      <c r="C322" s="305"/>
      <c r="D322" s="305"/>
      <c r="E322" s="305"/>
      <c r="F322" s="305"/>
      <c r="G322" s="305"/>
      <c r="H322" s="305"/>
      <c r="I322" s="305"/>
      <c r="J322" s="305"/>
      <c r="K322" s="305"/>
      <c r="L322" s="305"/>
      <c r="M322" s="305"/>
      <c r="N322" s="305"/>
      <c r="O322" s="305"/>
      <c r="P322" s="305"/>
      <c r="Q322" s="305"/>
      <c r="R322" s="305"/>
      <c r="S322" s="305"/>
      <c r="T322" s="305"/>
      <c r="U322" s="305"/>
      <c r="V322" s="305"/>
      <c r="W322" s="305"/>
      <c r="X322" s="305"/>
      <c r="Y322" s="305"/>
      <c r="Z322" s="305"/>
      <c r="AA322" s="305"/>
      <c r="AB322" s="305"/>
      <c r="AC322" s="305"/>
      <c r="AD322" s="305"/>
      <c r="AE322" s="305"/>
      <c r="AF322" s="305"/>
      <c r="AG322" s="305"/>
      <c r="AH322" s="305"/>
      <c r="AI322" s="305"/>
      <c r="AJ322" s="305"/>
      <c r="AK322" s="305"/>
      <c r="AL322" s="305"/>
      <c r="AM322" s="305"/>
      <c r="AN322" s="305"/>
      <c r="AO322" s="305"/>
      <c r="AP322" s="305"/>
      <c r="AQ322" s="305"/>
      <c r="AR322" s="305"/>
      <c r="AS322" s="305"/>
      <c r="AT322" s="305"/>
      <c r="AU322" s="305"/>
      <c r="AV322" s="305"/>
      <c r="AW322" s="305"/>
      <c r="AX322" s="305"/>
      <c r="AY322" s="305"/>
      <c r="AZ322" s="305"/>
      <c r="BA322" s="305"/>
      <c r="BB322" s="305"/>
      <c r="BC322" s="305"/>
      <c r="BD322" s="305"/>
      <c r="BE322" s="305"/>
      <c r="BF322" s="305"/>
      <c r="BG322" s="305"/>
      <c r="BH322" s="305"/>
      <c r="BI322" s="305"/>
      <c r="BJ322" s="305"/>
      <c r="BK322" s="305"/>
      <c r="BL322" s="305"/>
      <c r="BM322" s="305"/>
      <c r="BN322" s="305"/>
      <c r="BO322" s="305"/>
      <c r="BP322" s="305"/>
      <c r="BQ322" s="305"/>
      <c r="BR322" s="305"/>
      <c r="BS322" s="305"/>
      <c r="BT322" s="305"/>
      <c r="BU322" s="305"/>
      <c r="BV322" s="305"/>
      <c r="BW322" s="305"/>
      <c r="BX322" s="305"/>
      <c r="BY322" s="305"/>
      <c r="BZ322" s="305"/>
      <c r="CA322" s="305"/>
      <c r="CB322" s="305"/>
      <c r="CC322" s="305"/>
      <c r="CD322" s="305"/>
      <c r="CE322" s="305"/>
      <c r="CF322" s="305"/>
      <c r="CG322" s="305"/>
      <c r="CH322" s="305"/>
      <c r="CI322" s="305"/>
      <c r="CJ322" s="305"/>
      <c r="CK322" s="305"/>
      <c r="CL322" s="305"/>
      <c r="CM322" s="305"/>
      <c r="CN322" s="305"/>
      <c r="CO322" s="305"/>
      <c r="CP322" s="305"/>
      <c r="CQ322" s="305"/>
      <c r="CR322" s="305"/>
      <c r="CS322" s="305"/>
      <c r="CT322" s="305"/>
      <c r="CU322" s="305"/>
      <c r="CV322" s="305"/>
      <c r="CW322" s="305"/>
      <c r="CX322" s="305"/>
      <c r="CY322" s="305"/>
      <c r="CZ322" s="305"/>
      <c r="DA322" s="305"/>
      <c r="DB322" s="305"/>
      <c r="DC322" s="305"/>
      <c r="DD322" s="305"/>
      <c r="DE322" s="305"/>
      <c r="DF322" s="305"/>
      <c r="DG322" s="305"/>
      <c r="DH322" s="305"/>
      <c r="DI322" s="305"/>
      <c r="DJ322" s="305"/>
      <c r="DK322" s="305"/>
      <c r="DL322" s="305"/>
      <c r="DM322" s="305"/>
      <c r="DN322" s="305"/>
      <c r="DO322" s="305"/>
      <c r="DP322" s="305"/>
      <c r="DQ322" s="305"/>
      <c r="DR322" s="305"/>
      <c r="DS322" s="305"/>
      <c r="DT322" s="305"/>
      <c r="DU322" s="305"/>
      <c r="DV322" s="305"/>
      <c r="DW322" s="305"/>
      <c r="DX322" s="305"/>
      <c r="DY322" s="305"/>
      <c r="DZ322" s="305"/>
      <c r="EA322" s="305"/>
      <c r="EB322" s="305"/>
      <c r="EC322" s="305"/>
      <c r="ED322" s="305"/>
      <c r="EE322" s="305"/>
      <c r="EF322" s="305"/>
      <c r="EG322" s="305"/>
      <c r="EH322" s="305"/>
      <c r="EI322" s="305"/>
      <c r="EJ322" s="305"/>
      <c r="EK322" s="305"/>
    </row>
    <row r="323" spans="1:141" s="299" customFormat="1">
      <c r="A323" s="305"/>
      <c r="B323" s="305"/>
      <c r="C323" s="305"/>
      <c r="D323" s="305"/>
      <c r="E323" s="305"/>
      <c r="F323" s="305"/>
      <c r="G323" s="305"/>
      <c r="H323" s="305"/>
      <c r="I323" s="305"/>
      <c r="J323" s="305"/>
      <c r="K323" s="305"/>
      <c r="L323" s="305"/>
      <c r="M323" s="305"/>
      <c r="N323" s="305"/>
      <c r="O323" s="305"/>
      <c r="P323" s="305"/>
      <c r="Q323" s="305"/>
      <c r="R323" s="305"/>
      <c r="S323" s="305"/>
      <c r="T323" s="305"/>
      <c r="U323" s="305"/>
      <c r="V323" s="305"/>
      <c r="W323" s="305"/>
      <c r="X323" s="305"/>
      <c r="Y323" s="305"/>
      <c r="Z323" s="305"/>
      <c r="AA323" s="305"/>
      <c r="AB323" s="305"/>
      <c r="AC323" s="305"/>
      <c r="AD323" s="305"/>
      <c r="AE323" s="305"/>
      <c r="AF323" s="305"/>
      <c r="AG323" s="305"/>
      <c r="AH323" s="305"/>
      <c r="AI323" s="305"/>
      <c r="AJ323" s="305"/>
      <c r="AK323" s="305"/>
      <c r="AL323" s="305"/>
      <c r="AM323" s="305"/>
      <c r="AN323" s="305"/>
      <c r="AO323" s="305"/>
      <c r="AP323" s="305"/>
      <c r="AQ323" s="305"/>
      <c r="AR323" s="305"/>
      <c r="AS323" s="305"/>
      <c r="AT323" s="305"/>
      <c r="AU323" s="305"/>
      <c r="AV323" s="305"/>
      <c r="AW323" s="305"/>
      <c r="AX323" s="305"/>
      <c r="AY323" s="305"/>
      <c r="AZ323" s="305"/>
      <c r="BA323" s="305"/>
      <c r="BB323" s="305"/>
      <c r="BC323" s="305"/>
      <c r="BD323" s="305"/>
      <c r="BE323" s="305"/>
      <c r="BF323" s="305"/>
      <c r="BG323" s="305"/>
      <c r="BH323" s="305"/>
      <c r="BI323" s="305"/>
      <c r="BJ323" s="305"/>
      <c r="BK323" s="305"/>
      <c r="BL323" s="305"/>
      <c r="BM323" s="305"/>
      <c r="BN323" s="305"/>
      <c r="BO323" s="305"/>
      <c r="BP323" s="305"/>
      <c r="BQ323" s="305"/>
      <c r="BR323" s="305"/>
      <c r="BS323" s="305"/>
      <c r="BT323" s="305"/>
      <c r="BU323" s="305"/>
      <c r="BV323" s="305"/>
      <c r="BW323" s="305"/>
      <c r="BX323" s="305"/>
      <c r="BY323" s="305"/>
      <c r="BZ323" s="305"/>
      <c r="CA323" s="305"/>
      <c r="CB323" s="305"/>
      <c r="CC323" s="305"/>
      <c r="CD323" s="305"/>
      <c r="CE323" s="305"/>
      <c r="CF323" s="305"/>
      <c r="CG323" s="305"/>
      <c r="CH323" s="305"/>
      <c r="CI323" s="305"/>
      <c r="CJ323" s="305"/>
      <c r="CK323" s="305"/>
      <c r="CL323" s="305"/>
      <c r="CM323" s="305"/>
      <c r="CN323" s="305"/>
      <c r="CO323" s="305"/>
      <c r="CP323" s="305"/>
      <c r="CQ323" s="305"/>
      <c r="CR323" s="305"/>
      <c r="CS323" s="305"/>
      <c r="CT323" s="305"/>
      <c r="CU323" s="305"/>
      <c r="CV323" s="305"/>
      <c r="CW323" s="305"/>
      <c r="CX323" s="305"/>
      <c r="CY323" s="305"/>
      <c r="CZ323" s="305"/>
      <c r="DA323" s="305"/>
      <c r="DB323" s="305"/>
      <c r="DC323" s="305"/>
      <c r="DD323" s="305"/>
      <c r="DE323" s="305"/>
      <c r="DF323" s="305"/>
      <c r="DG323" s="305"/>
      <c r="DH323" s="305"/>
      <c r="DI323" s="305"/>
      <c r="DJ323" s="305"/>
      <c r="DK323" s="305"/>
      <c r="DL323" s="305"/>
      <c r="DM323" s="305"/>
      <c r="DN323" s="305"/>
      <c r="DO323" s="305"/>
      <c r="DP323" s="305"/>
      <c r="DQ323" s="305"/>
      <c r="DR323" s="305"/>
      <c r="DS323" s="305"/>
      <c r="DT323" s="305"/>
      <c r="DU323" s="305"/>
      <c r="DV323" s="305"/>
      <c r="DW323" s="305"/>
      <c r="DX323" s="305"/>
      <c r="DY323" s="305"/>
      <c r="DZ323" s="305"/>
      <c r="EA323" s="305"/>
      <c r="EB323" s="305"/>
      <c r="EC323" s="305"/>
      <c r="ED323" s="305"/>
      <c r="EE323" s="305"/>
      <c r="EF323" s="305"/>
      <c r="EG323" s="305"/>
      <c r="EH323" s="305"/>
      <c r="EI323" s="305"/>
      <c r="EJ323" s="305"/>
      <c r="EK323" s="305"/>
    </row>
    <row r="324" spans="1:141" s="299" customFormat="1">
      <c r="A324" s="305"/>
      <c r="B324" s="305"/>
      <c r="C324" s="305"/>
      <c r="D324" s="305"/>
      <c r="E324" s="305"/>
      <c r="F324" s="305"/>
      <c r="G324" s="305"/>
      <c r="H324" s="305"/>
      <c r="I324" s="305"/>
      <c r="J324" s="305"/>
      <c r="K324" s="305"/>
      <c r="L324" s="305"/>
      <c r="M324" s="305"/>
      <c r="N324" s="305"/>
      <c r="O324" s="305"/>
      <c r="P324" s="305"/>
      <c r="Q324" s="305"/>
      <c r="R324" s="305"/>
      <c r="S324" s="305"/>
      <c r="T324" s="305"/>
      <c r="U324" s="305"/>
      <c r="V324" s="305"/>
      <c r="W324" s="305"/>
      <c r="X324" s="305"/>
      <c r="Y324" s="305"/>
      <c r="Z324" s="305"/>
      <c r="AA324" s="305"/>
      <c r="AB324" s="305"/>
      <c r="AC324" s="305"/>
      <c r="AD324" s="305"/>
      <c r="AE324" s="305"/>
      <c r="AF324" s="305"/>
      <c r="AG324" s="305"/>
      <c r="AH324" s="305"/>
      <c r="AI324" s="305"/>
      <c r="AJ324" s="305"/>
      <c r="AK324" s="305"/>
      <c r="AL324" s="305"/>
      <c r="AM324" s="305"/>
      <c r="AN324" s="305"/>
      <c r="AO324" s="305"/>
      <c r="AP324" s="305"/>
      <c r="AQ324" s="305"/>
      <c r="AR324" s="305"/>
      <c r="AS324" s="305"/>
      <c r="AT324" s="305"/>
      <c r="AU324" s="305"/>
      <c r="AV324" s="305"/>
      <c r="AW324" s="305"/>
      <c r="AX324" s="305"/>
      <c r="AY324" s="305"/>
      <c r="AZ324" s="305"/>
      <c r="BA324" s="305"/>
      <c r="BB324" s="305"/>
      <c r="BC324" s="305"/>
      <c r="BD324" s="305"/>
      <c r="BE324" s="305"/>
      <c r="BF324" s="305"/>
      <c r="BG324" s="305"/>
      <c r="BH324" s="305"/>
      <c r="BI324" s="305"/>
      <c r="BJ324" s="305"/>
      <c r="BK324" s="305"/>
      <c r="BL324" s="305"/>
      <c r="BM324" s="305"/>
      <c r="BN324" s="305"/>
      <c r="BO324" s="305"/>
      <c r="BP324" s="305"/>
      <c r="BQ324" s="305"/>
      <c r="BR324" s="305"/>
      <c r="BS324" s="305"/>
      <c r="BT324" s="305"/>
      <c r="BU324" s="305"/>
      <c r="BV324" s="305"/>
      <c r="BW324" s="305"/>
      <c r="BX324" s="305"/>
      <c r="BY324" s="305"/>
      <c r="BZ324" s="305"/>
      <c r="CA324" s="305"/>
      <c r="CB324" s="305"/>
      <c r="CC324" s="305"/>
      <c r="CD324" s="305"/>
      <c r="CE324" s="305"/>
      <c r="CF324" s="305"/>
      <c r="CG324" s="305"/>
      <c r="CH324" s="305"/>
      <c r="CI324" s="305"/>
      <c r="CJ324" s="305"/>
      <c r="CK324" s="305"/>
      <c r="CL324" s="305"/>
      <c r="CM324" s="305"/>
      <c r="CN324" s="305"/>
      <c r="CO324" s="305"/>
      <c r="CP324" s="305"/>
      <c r="CQ324" s="305"/>
      <c r="CR324" s="305"/>
      <c r="CS324" s="305"/>
      <c r="CT324" s="305"/>
      <c r="CU324" s="305"/>
      <c r="CV324" s="305"/>
      <c r="CW324" s="305"/>
      <c r="CX324" s="305"/>
      <c r="CY324" s="305"/>
      <c r="CZ324" s="305"/>
      <c r="DA324" s="305"/>
      <c r="DB324" s="305"/>
      <c r="DC324" s="305"/>
      <c r="DD324" s="305"/>
      <c r="DE324" s="305"/>
      <c r="DF324" s="305"/>
      <c r="DG324" s="305"/>
      <c r="DH324" s="305"/>
      <c r="DI324" s="305"/>
      <c r="DJ324" s="305"/>
      <c r="DK324" s="305"/>
      <c r="DL324" s="305"/>
      <c r="DM324" s="305"/>
      <c r="DN324" s="305"/>
      <c r="DO324" s="305"/>
      <c r="DP324" s="305"/>
      <c r="DQ324" s="305"/>
      <c r="DR324" s="305"/>
      <c r="DS324" s="305"/>
      <c r="DT324" s="305"/>
      <c r="DU324" s="305"/>
      <c r="DV324" s="305"/>
      <c r="DW324" s="305"/>
      <c r="DX324" s="305"/>
      <c r="DY324" s="305"/>
      <c r="DZ324" s="305"/>
      <c r="EA324" s="305"/>
      <c r="EB324" s="305"/>
      <c r="EC324" s="305"/>
      <c r="ED324" s="305"/>
      <c r="EE324" s="305"/>
      <c r="EF324" s="305"/>
      <c r="EG324" s="305"/>
      <c r="EH324" s="305"/>
      <c r="EI324" s="305"/>
      <c r="EJ324" s="305"/>
      <c r="EK324" s="305"/>
    </row>
    <row r="325" spans="1:141" s="299" customFormat="1">
      <c r="A325" s="305"/>
      <c r="B325" s="305"/>
      <c r="C325" s="305"/>
      <c r="D325" s="305"/>
      <c r="E325" s="305"/>
      <c r="F325" s="305"/>
      <c r="G325" s="305"/>
      <c r="H325" s="305"/>
      <c r="I325" s="305"/>
      <c r="J325" s="305"/>
      <c r="K325" s="305"/>
      <c r="L325" s="305"/>
      <c r="M325" s="305"/>
      <c r="N325" s="305"/>
      <c r="O325" s="305"/>
      <c r="P325" s="305"/>
      <c r="Q325" s="305"/>
      <c r="R325" s="305"/>
      <c r="S325" s="305"/>
      <c r="T325" s="305"/>
      <c r="U325" s="305"/>
      <c r="V325" s="305"/>
      <c r="W325" s="305"/>
      <c r="X325" s="305"/>
      <c r="Y325" s="305"/>
      <c r="Z325" s="305"/>
      <c r="AA325" s="305"/>
      <c r="AB325" s="305"/>
      <c r="AC325" s="305"/>
      <c r="AD325" s="305"/>
      <c r="AE325" s="305"/>
      <c r="AF325" s="305"/>
      <c r="AG325" s="305"/>
      <c r="AH325" s="305"/>
      <c r="AI325" s="305"/>
      <c r="AJ325" s="305"/>
      <c r="AK325" s="305"/>
      <c r="AL325" s="305"/>
      <c r="AM325" s="305"/>
      <c r="AN325" s="305"/>
      <c r="AO325" s="305"/>
      <c r="AP325" s="305"/>
      <c r="AQ325" s="305"/>
      <c r="AR325" s="305"/>
      <c r="AS325" s="305"/>
      <c r="AT325" s="305"/>
      <c r="AU325" s="305"/>
      <c r="AV325" s="305"/>
      <c r="AW325" s="305"/>
      <c r="AX325" s="305"/>
      <c r="AY325" s="305"/>
      <c r="AZ325" s="305"/>
      <c r="BA325" s="305"/>
      <c r="BB325" s="305"/>
      <c r="BC325" s="305"/>
      <c r="BD325" s="305"/>
      <c r="BE325" s="305"/>
      <c r="BF325" s="305"/>
      <c r="BG325" s="305"/>
      <c r="BH325" s="305"/>
      <c r="BI325" s="305"/>
      <c r="BJ325" s="305"/>
      <c r="BK325" s="305"/>
      <c r="BL325" s="305"/>
      <c r="BM325" s="305"/>
      <c r="BN325" s="305"/>
      <c r="BO325" s="305"/>
      <c r="BP325" s="305"/>
      <c r="BQ325" s="305"/>
      <c r="BR325" s="305"/>
      <c r="BS325" s="305"/>
      <c r="BT325" s="305"/>
      <c r="BU325" s="305"/>
      <c r="BV325" s="305"/>
      <c r="BW325" s="305"/>
      <c r="BX325" s="305"/>
      <c r="BY325" s="305"/>
      <c r="BZ325" s="305"/>
      <c r="CA325" s="305"/>
      <c r="CB325" s="305"/>
      <c r="CC325" s="305"/>
      <c r="CD325" s="305"/>
      <c r="CE325" s="305"/>
      <c r="CF325" s="305"/>
      <c r="CG325" s="305"/>
      <c r="CH325" s="305"/>
      <c r="CI325" s="305"/>
      <c r="CJ325" s="305"/>
      <c r="CK325" s="305"/>
      <c r="CL325" s="305"/>
      <c r="CM325" s="305"/>
      <c r="CN325" s="305"/>
      <c r="CO325" s="305"/>
      <c r="CP325" s="305"/>
      <c r="CQ325" s="305"/>
      <c r="CR325" s="305"/>
      <c r="CS325" s="305"/>
      <c r="CT325" s="305"/>
      <c r="CU325" s="305"/>
      <c r="CV325" s="305"/>
      <c r="CW325" s="305"/>
      <c r="CX325" s="305"/>
      <c r="CY325" s="305"/>
      <c r="CZ325" s="305"/>
      <c r="DA325" s="305"/>
      <c r="DB325" s="305"/>
      <c r="DC325" s="305"/>
      <c r="DD325" s="305"/>
      <c r="DE325" s="305"/>
      <c r="DF325" s="305"/>
      <c r="DG325" s="305"/>
      <c r="DH325" s="305"/>
      <c r="DI325" s="305"/>
      <c r="DJ325" s="305"/>
      <c r="DK325" s="305"/>
      <c r="DL325" s="305"/>
      <c r="DM325" s="305"/>
      <c r="DN325" s="305"/>
      <c r="DO325" s="305"/>
      <c r="DP325" s="305"/>
      <c r="DQ325" s="305"/>
      <c r="DR325" s="305"/>
      <c r="DS325" s="305"/>
      <c r="DT325" s="305"/>
      <c r="DU325" s="305"/>
      <c r="DV325" s="305"/>
      <c r="DW325" s="305"/>
      <c r="DX325" s="305"/>
      <c r="DY325" s="305"/>
      <c r="DZ325" s="305"/>
      <c r="EA325" s="305"/>
      <c r="EB325" s="305"/>
      <c r="EC325" s="305"/>
      <c r="ED325" s="305"/>
      <c r="EE325" s="305"/>
      <c r="EF325" s="305"/>
      <c r="EG325" s="305"/>
      <c r="EH325" s="305"/>
      <c r="EI325" s="305"/>
      <c r="EJ325" s="305"/>
      <c r="EK325" s="305"/>
    </row>
    <row r="326" spans="1:141" s="299" customFormat="1">
      <c r="A326" s="305"/>
      <c r="B326" s="305"/>
      <c r="C326" s="305"/>
      <c r="D326" s="305"/>
      <c r="E326" s="305"/>
      <c r="F326" s="305"/>
      <c r="G326" s="305"/>
      <c r="H326" s="305"/>
      <c r="I326" s="305"/>
      <c r="J326" s="305"/>
      <c r="K326" s="305"/>
      <c r="L326" s="305"/>
      <c r="M326" s="305"/>
      <c r="N326" s="305"/>
      <c r="O326" s="305"/>
      <c r="P326" s="305"/>
      <c r="Q326" s="305"/>
      <c r="R326" s="305"/>
      <c r="S326" s="305"/>
      <c r="T326" s="305"/>
      <c r="U326" s="305"/>
      <c r="V326" s="305"/>
      <c r="W326" s="305"/>
      <c r="X326" s="305"/>
      <c r="Y326" s="305"/>
      <c r="Z326" s="305"/>
      <c r="AA326" s="305"/>
      <c r="AB326" s="305"/>
      <c r="AC326" s="305"/>
      <c r="AD326" s="305"/>
      <c r="AE326" s="305"/>
      <c r="AF326" s="305"/>
      <c r="AG326" s="305"/>
      <c r="AH326" s="305"/>
      <c r="AI326" s="305"/>
      <c r="AJ326" s="305"/>
      <c r="AK326" s="305"/>
      <c r="AL326" s="305"/>
      <c r="AM326" s="305"/>
      <c r="AN326" s="305"/>
      <c r="AO326" s="305"/>
      <c r="AP326" s="305"/>
      <c r="AQ326" s="305"/>
      <c r="AR326" s="305"/>
      <c r="AS326" s="305"/>
      <c r="AT326" s="305"/>
      <c r="AU326" s="305"/>
      <c r="AV326" s="305"/>
      <c r="AW326" s="305"/>
      <c r="AX326" s="305"/>
      <c r="AY326" s="305"/>
      <c r="AZ326" s="305"/>
      <c r="BA326" s="305"/>
      <c r="BB326" s="305"/>
      <c r="BC326" s="305"/>
      <c r="BD326" s="305"/>
      <c r="BE326" s="305"/>
      <c r="BF326" s="305"/>
      <c r="BG326" s="305"/>
      <c r="BH326" s="305"/>
      <c r="BI326" s="305"/>
      <c r="BJ326" s="305"/>
      <c r="BK326" s="305"/>
      <c r="BL326" s="305"/>
      <c r="BM326" s="305"/>
      <c r="BN326" s="305"/>
      <c r="BO326" s="305"/>
      <c r="BP326" s="305"/>
      <c r="BQ326" s="305"/>
      <c r="BR326" s="305"/>
      <c r="BS326" s="305"/>
      <c r="BT326" s="305"/>
      <c r="BU326" s="305"/>
      <c r="BV326" s="305"/>
      <c r="BW326" s="305"/>
      <c r="BX326" s="305"/>
      <c r="BY326" s="305"/>
      <c r="BZ326" s="305"/>
      <c r="CA326" s="305"/>
      <c r="CB326" s="305"/>
      <c r="CC326" s="305"/>
      <c r="CD326" s="305"/>
      <c r="CE326" s="305"/>
      <c r="CF326" s="305"/>
      <c r="CG326" s="305"/>
      <c r="CH326" s="305"/>
      <c r="CI326" s="305"/>
      <c r="CJ326" s="305"/>
      <c r="CK326" s="305"/>
      <c r="CL326" s="305"/>
      <c r="CM326" s="305"/>
      <c r="CN326" s="305"/>
      <c r="CO326" s="305"/>
      <c r="CP326" s="305"/>
      <c r="CQ326" s="305"/>
      <c r="CR326" s="305"/>
      <c r="CS326" s="305"/>
      <c r="CT326" s="305"/>
      <c r="CU326" s="305"/>
      <c r="CV326" s="305"/>
      <c r="CW326" s="305"/>
      <c r="CX326" s="305"/>
      <c r="CY326" s="305"/>
      <c r="CZ326" s="305"/>
      <c r="DA326" s="305"/>
      <c r="DB326" s="305"/>
      <c r="DC326" s="305"/>
      <c r="DD326" s="305"/>
      <c r="DE326" s="305"/>
      <c r="DF326" s="305"/>
      <c r="DG326" s="305"/>
      <c r="DH326" s="305"/>
      <c r="DI326" s="305"/>
      <c r="DJ326" s="305"/>
      <c r="DK326" s="305"/>
      <c r="DL326" s="305"/>
      <c r="DM326" s="305"/>
      <c r="DN326" s="305"/>
      <c r="DO326" s="305"/>
      <c r="DP326" s="305"/>
      <c r="DQ326" s="305"/>
      <c r="DR326" s="305"/>
      <c r="DS326" s="305"/>
      <c r="DT326" s="305"/>
      <c r="DU326" s="305"/>
      <c r="DV326" s="305"/>
      <c r="DW326" s="305"/>
      <c r="DX326" s="305"/>
      <c r="DY326" s="305"/>
      <c r="DZ326" s="305"/>
      <c r="EA326" s="305"/>
      <c r="EB326" s="305"/>
      <c r="EC326" s="305"/>
      <c r="ED326" s="305"/>
      <c r="EE326" s="305"/>
      <c r="EF326" s="305"/>
      <c r="EG326" s="305"/>
      <c r="EH326" s="305"/>
      <c r="EI326" s="305"/>
      <c r="EJ326" s="305"/>
      <c r="EK326" s="305"/>
    </row>
    <row r="327" spans="1:141" s="299" customFormat="1">
      <c r="A327" s="305"/>
      <c r="B327" s="305"/>
      <c r="C327" s="305"/>
      <c r="D327" s="305"/>
      <c r="E327" s="305"/>
      <c r="F327" s="305"/>
      <c r="G327" s="305"/>
      <c r="H327" s="305"/>
      <c r="I327" s="305"/>
      <c r="J327" s="305"/>
      <c r="K327" s="305"/>
      <c r="L327" s="305"/>
      <c r="M327" s="305"/>
      <c r="N327" s="305"/>
      <c r="O327" s="305"/>
      <c r="P327" s="305"/>
      <c r="Q327" s="305"/>
      <c r="R327" s="305"/>
      <c r="S327" s="305"/>
      <c r="T327" s="305"/>
      <c r="U327" s="305"/>
      <c r="V327" s="305"/>
      <c r="W327" s="305"/>
      <c r="X327" s="305"/>
      <c r="Y327" s="305"/>
      <c r="Z327" s="305"/>
      <c r="AA327" s="305"/>
      <c r="AB327" s="305"/>
      <c r="AC327" s="305"/>
      <c r="AD327" s="305"/>
      <c r="AE327" s="305"/>
      <c r="AF327" s="305"/>
      <c r="AG327" s="305"/>
      <c r="AH327" s="305"/>
      <c r="AI327" s="305"/>
      <c r="AJ327" s="305"/>
      <c r="AK327" s="305"/>
      <c r="AL327" s="305"/>
      <c r="AM327" s="305"/>
      <c r="AN327" s="305"/>
      <c r="AO327" s="305"/>
      <c r="AP327" s="305"/>
      <c r="AQ327" s="305"/>
      <c r="AR327" s="305"/>
      <c r="AS327" s="305"/>
      <c r="AT327" s="305"/>
      <c r="AU327" s="305"/>
      <c r="AV327" s="305"/>
      <c r="AW327" s="305"/>
      <c r="AX327" s="305"/>
      <c r="AY327" s="305"/>
      <c r="AZ327" s="305"/>
      <c r="BA327" s="305"/>
      <c r="BB327" s="305"/>
      <c r="BC327" s="305"/>
      <c r="BD327" s="305"/>
      <c r="BE327" s="305"/>
      <c r="BF327" s="305"/>
      <c r="BG327" s="305"/>
      <c r="BH327" s="305"/>
      <c r="BI327" s="305"/>
      <c r="BJ327" s="305"/>
      <c r="BK327" s="305"/>
      <c r="BL327" s="305"/>
      <c r="BM327" s="305"/>
      <c r="BN327" s="305"/>
      <c r="BO327" s="305"/>
      <c r="BP327" s="305"/>
      <c r="BQ327" s="305"/>
      <c r="BR327" s="305"/>
      <c r="BS327" s="305"/>
      <c r="BT327" s="305"/>
      <c r="BU327" s="305"/>
      <c r="BV327" s="305"/>
      <c r="BW327" s="305"/>
      <c r="BX327" s="305"/>
      <c r="BY327" s="305"/>
      <c r="BZ327" s="305"/>
      <c r="CA327" s="305"/>
      <c r="CB327" s="305"/>
      <c r="CC327" s="305"/>
      <c r="CD327" s="305"/>
      <c r="CE327" s="305"/>
      <c r="CF327" s="305"/>
      <c r="CG327" s="305"/>
      <c r="CH327" s="305"/>
      <c r="CI327" s="305"/>
      <c r="CJ327" s="305"/>
      <c r="CK327" s="305"/>
      <c r="CL327" s="305"/>
      <c r="CM327" s="305"/>
      <c r="CN327" s="305"/>
      <c r="CO327" s="305"/>
      <c r="CP327" s="305"/>
      <c r="CQ327" s="305"/>
      <c r="CR327" s="305"/>
      <c r="CS327" s="305"/>
      <c r="CT327" s="305"/>
      <c r="CU327" s="305"/>
      <c r="CV327" s="305"/>
      <c r="CW327" s="305"/>
      <c r="CX327" s="305"/>
      <c r="CY327" s="305"/>
      <c r="CZ327" s="305"/>
      <c r="DA327" s="305"/>
      <c r="DB327" s="305"/>
      <c r="DC327" s="305"/>
      <c r="DD327" s="305"/>
      <c r="DE327" s="305"/>
      <c r="DF327" s="305"/>
      <c r="DG327" s="305"/>
      <c r="DH327" s="305"/>
      <c r="DI327" s="305"/>
      <c r="DJ327" s="305"/>
      <c r="DK327" s="305"/>
      <c r="DL327" s="305"/>
      <c r="DM327" s="305"/>
      <c r="DN327" s="305"/>
      <c r="DO327" s="305"/>
      <c r="DP327" s="305"/>
      <c r="DQ327" s="305"/>
      <c r="DR327" s="305"/>
      <c r="DS327" s="305"/>
      <c r="DT327" s="305"/>
      <c r="DU327" s="305"/>
      <c r="DV327" s="305"/>
      <c r="DW327" s="305"/>
      <c r="DX327" s="305"/>
      <c r="DY327" s="305"/>
      <c r="DZ327" s="305"/>
      <c r="EA327" s="305"/>
      <c r="EB327" s="305"/>
      <c r="EC327" s="305"/>
      <c r="ED327" s="305"/>
      <c r="EE327" s="305"/>
      <c r="EF327" s="305"/>
      <c r="EG327" s="305"/>
      <c r="EH327" s="305"/>
      <c r="EI327" s="305"/>
      <c r="EJ327" s="305"/>
      <c r="EK327" s="305"/>
    </row>
    <row r="328" spans="1:141" s="299" customFormat="1">
      <c r="A328" s="305"/>
      <c r="B328" s="305"/>
      <c r="C328" s="305"/>
      <c r="D328" s="305"/>
      <c r="E328" s="305"/>
      <c r="F328" s="305"/>
      <c r="G328" s="305"/>
      <c r="H328" s="305"/>
      <c r="I328" s="305"/>
      <c r="J328" s="305"/>
      <c r="K328" s="305"/>
      <c r="L328" s="305"/>
      <c r="M328" s="305"/>
      <c r="N328" s="305"/>
      <c r="O328" s="305"/>
      <c r="P328" s="305"/>
      <c r="Q328" s="305"/>
      <c r="R328" s="305"/>
      <c r="S328" s="305"/>
      <c r="T328" s="305"/>
      <c r="U328" s="305"/>
      <c r="V328" s="305"/>
      <c r="W328" s="305"/>
      <c r="X328" s="305"/>
      <c r="Y328" s="305"/>
      <c r="Z328" s="305"/>
      <c r="AA328" s="305"/>
      <c r="AB328" s="305"/>
      <c r="AC328" s="305"/>
      <c r="AD328" s="305"/>
      <c r="AE328" s="305"/>
      <c r="AF328" s="305"/>
      <c r="AG328" s="305"/>
      <c r="AH328" s="305"/>
      <c r="AI328" s="305"/>
      <c r="AJ328" s="305"/>
      <c r="AK328" s="305"/>
      <c r="AL328" s="305"/>
      <c r="AM328" s="305"/>
      <c r="AN328" s="305"/>
      <c r="AO328" s="305"/>
      <c r="AP328" s="305"/>
      <c r="AQ328" s="305"/>
      <c r="AR328" s="305"/>
      <c r="AS328" s="305"/>
      <c r="AT328" s="305"/>
      <c r="AU328" s="305"/>
      <c r="AV328" s="305"/>
      <c r="AW328" s="305"/>
      <c r="AX328" s="305"/>
      <c r="AY328" s="305"/>
      <c r="AZ328" s="305"/>
      <c r="BA328" s="305"/>
      <c r="BB328" s="305"/>
      <c r="BC328" s="305"/>
      <c r="BD328" s="305"/>
      <c r="BE328" s="305"/>
      <c r="BF328" s="305"/>
      <c r="BG328" s="305"/>
      <c r="BH328" s="305"/>
      <c r="BI328" s="305"/>
      <c r="BJ328" s="305"/>
      <c r="BK328" s="305"/>
      <c r="BL328" s="305"/>
      <c r="BM328" s="305"/>
      <c r="BN328" s="305"/>
      <c r="BO328" s="305"/>
      <c r="BP328" s="305"/>
      <c r="BQ328" s="305"/>
      <c r="BR328" s="305"/>
      <c r="BS328" s="305"/>
      <c r="BT328" s="305"/>
      <c r="BU328" s="305"/>
      <c r="BV328" s="305"/>
      <c r="BW328" s="305"/>
      <c r="BX328" s="305"/>
      <c r="BY328" s="305"/>
      <c r="BZ328" s="305"/>
      <c r="CA328" s="305"/>
      <c r="CB328" s="305"/>
      <c r="CC328" s="305"/>
      <c r="CD328" s="305"/>
      <c r="CE328" s="305"/>
      <c r="CF328" s="305"/>
      <c r="CG328" s="305"/>
      <c r="CH328" s="305"/>
      <c r="CI328" s="305"/>
      <c r="CJ328" s="305"/>
      <c r="CK328" s="305"/>
      <c r="CL328" s="305"/>
      <c r="CM328" s="305"/>
      <c r="CN328" s="305"/>
      <c r="CO328" s="305"/>
      <c r="CP328" s="305"/>
      <c r="CQ328" s="305"/>
      <c r="CR328" s="305"/>
      <c r="CS328" s="305"/>
      <c r="CT328" s="305"/>
      <c r="CU328" s="305"/>
      <c r="CV328" s="305"/>
      <c r="CW328" s="305"/>
      <c r="CX328" s="305"/>
      <c r="CY328" s="305"/>
      <c r="CZ328" s="305"/>
      <c r="DA328" s="305"/>
      <c r="DB328" s="305"/>
      <c r="DC328" s="305"/>
      <c r="DD328" s="305"/>
      <c r="DE328" s="305"/>
      <c r="DF328" s="305"/>
      <c r="DG328" s="305"/>
      <c r="DH328" s="305"/>
      <c r="DI328" s="305"/>
      <c r="DJ328" s="305"/>
      <c r="DK328" s="305"/>
      <c r="DL328" s="305"/>
      <c r="DM328" s="305"/>
      <c r="DN328" s="305"/>
      <c r="DO328" s="305"/>
      <c r="DP328" s="305"/>
      <c r="DQ328" s="305"/>
      <c r="DR328" s="305"/>
      <c r="DS328" s="305"/>
      <c r="DT328" s="305"/>
      <c r="DU328" s="305"/>
      <c r="DV328" s="305"/>
      <c r="DW328" s="305"/>
      <c r="DX328" s="305"/>
      <c r="DY328" s="305"/>
      <c r="DZ328" s="305"/>
      <c r="EA328" s="305"/>
      <c r="EB328" s="305"/>
      <c r="EC328" s="305"/>
      <c r="ED328" s="305"/>
      <c r="EE328" s="305"/>
      <c r="EF328" s="305"/>
      <c r="EG328" s="305"/>
      <c r="EH328" s="305"/>
      <c r="EI328" s="305"/>
      <c r="EJ328" s="305"/>
      <c r="EK328" s="305"/>
    </row>
    <row r="329" spans="1:141" s="299" customFormat="1">
      <c r="A329" s="305"/>
      <c r="B329" s="305"/>
      <c r="C329" s="305"/>
      <c r="D329" s="305"/>
      <c r="E329" s="305"/>
      <c r="F329" s="305"/>
      <c r="G329" s="305"/>
      <c r="H329" s="305"/>
      <c r="I329" s="305"/>
      <c r="J329" s="305"/>
      <c r="K329" s="305"/>
      <c r="L329" s="305"/>
      <c r="M329" s="305"/>
      <c r="N329" s="305"/>
      <c r="O329" s="305"/>
      <c r="P329" s="305"/>
      <c r="Q329" s="305"/>
      <c r="R329" s="305"/>
      <c r="S329" s="305"/>
      <c r="T329" s="305"/>
      <c r="U329" s="305"/>
      <c r="V329" s="305"/>
      <c r="W329" s="305"/>
      <c r="X329" s="305"/>
      <c r="Y329" s="305"/>
      <c r="Z329" s="305"/>
      <c r="AA329" s="305"/>
      <c r="AB329" s="305"/>
      <c r="AC329" s="305"/>
      <c r="AD329" s="305"/>
      <c r="AE329" s="305"/>
      <c r="AF329" s="305"/>
      <c r="AG329" s="305"/>
      <c r="AH329" s="305"/>
      <c r="AI329" s="305"/>
      <c r="AJ329" s="305"/>
      <c r="AK329" s="305"/>
      <c r="AL329" s="305"/>
      <c r="AM329" s="305"/>
      <c r="AN329" s="305"/>
      <c r="AO329" s="305"/>
      <c r="AP329" s="305"/>
      <c r="AQ329" s="305"/>
      <c r="AR329" s="305"/>
      <c r="AS329" s="305"/>
      <c r="AT329" s="305"/>
      <c r="AU329" s="305"/>
      <c r="AV329" s="305"/>
      <c r="AW329" s="305"/>
      <c r="AX329" s="305"/>
      <c r="AY329" s="305"/>
      <c r="AZ329" s="305"/>
      <c r="BA329" s="305"/>
      <c r="BB329" s="305"/>
      <c r="BC329" s="305"/>
      <c r="BD329" s="305"/>
      <c r="BE329" s="305"/>
      <c r="BF329" s="305"/>
      <c r="BG329" s="305"/>
      <c r="BH329" s="305"/>
      <c r="BI329" s="305"/>
      <c r="BJ329" s="305"/>
      <c r="BK329" s="305"/>
      <c r="BL329" s="305"/>
      <c r="BM329" s="305"/>
      <c r="BN329" s="305"/>
      <c r="BO329" s="305"/>
      <c r="BP329" s="305"/>
      <c r="BQ329" s="305"/>
      <c r="BR329" s="305"/>
      <c r="BS329" s="305"/>
      <c r="BT329" s="305"/>
      <c r="BU329" s="305"/>
      <c r="BV329" s="305"/>
      <c r="BW329" s="305"/>
      <c r="BX329" s="305"/>
      <c r="BY329" s="305"/>
      <c r="BZ329" s="305"/>
      <c r="CA329" s="305"/>
      <c r="CB329" s="305"/>
      <c r="CC329" s="305"/>
      <c r="CD329" s="305"/>
      <c r="CE329" s="305"/>
      <c r="CF329" s="305"/>
      <c r="CG329" s="305"/>
      <c r="CH329" s="305"/>
      <c r="CI329" s="305"/>
      <c r="CJ329" s="305"/>
      <c r="CK329" s="305"/>
      <c r="CL329" s="305"/>
      <c r="CM329" s="305"/>
      <c r="CN329" s="305"/>
      <c r="CO329" s="305"/>
      <c r="CP329" s="305"/>
      <c r="CQ329" s="305"/>
      <c r="CR329" s="305"/>
      <c r="CS329" s="305"/>
      <c r="CT329" s="305"/>
      <c r="CU329" s="305"/>
      <c r="CV329" s="305"/>
      <c r="CW329" s="305"/>
      <c r="CX329" s="305"/>
      <c r="CY329" s="305"/>
      <c r="CZ329" s="305"/>
      <c r="DA329" s="305"/>
      <c r="DB329" s="305"/>
      <c r="DC329" s="305"/>
      <c r="DD329" s="305"/>
      <c r="DE329" s="305"/>
      <c r="DF329" s="305"/>
      <c r="DG329" s="305"/>
      <c r="DH329" s="305"/>
      <c r="DI329" s="305"/>
      <c r="DJ329" s="305"/>
      <c r="DK329" s="305"/>
      <c r="DL329" s="305"/>
      <c r="DM329" s="305"/>
      <c r="DN329" s="305"/>
      <c r="DO329" s="305"/>
      <c r="DP329" s="305"/>
      <c r="DQ329" s="305"/>
      <c r="DR329" s="305"/>
      <c r="DS329" s="305"/>
      <c r="DT329" s="305"/>
      <c r="DU329" s="305"/>
      <c r="DV329" s="305"/>
      <c r="DW329" s="305"/>
      <c r="DX329" s="305"/>
      <c r="DY329" s="305"/>
      <c r="DZ329" s="305"/>
      <c r="EA329" s="305"/>
      <c r="EB329" s="305"/>
      <c r="EC329" s="305"/>
      <c r="ED329" s="305"/>
      <c r="EE329" s="305"/>
      <c r="EF329" s="305"/>
      <c r="EG329" s="305"/>
      <c r="EH329" s="305"/>
      <c r="EI329" s="305"/>
      <c r="EJ329" s="305"/>
      <c r="EK329" s="305"/>
    </row>
    <row r="330" spans="1:141" s="299" customFormat="1">
      <c r="A330" s="305"/>
      <c r="B330" s="305"/>
      <c r="C330" s="305"/>
      <c r="D330" s="305"/>
      <c r="E330" s="305"/>
      <c r="F330" s="305"/>
      <c r="G330" s="305"/>
      <c r="H330" s="305"/>
      <c r="I330" s="305"/>
      <c r="J330" s="305"/>
      <c r="K330" s="305"/>
      <c r="L330" s="305"/>
      <c r="M330" s="305"/>
      <c r="N330" s="305"/>
      <c r="O330" s="305"/>
      <c r="P330" s="305"/>
      <c r="Q330" s="305"/>
      <c r="R330" s="305"/>
      <c r="S330" s="305"/>
      <c r="T330" s="305"/>
      <c r="U330" s="305"/>
      <c r="V330" s="305"/>
      <c r="W330" s="305"/>
      <c r="X330" s="305"/>
      <c r="Y330" s="305"/>
      <c r="Z330" s="305"/>
      <c r="AA330" s="305"/>
      <c r="AB330" s="305"/>
      <c r="AC330" s="305"/>
      <c r="AD330" s="305"/>
      <c r="AE330" s="305"/>
      <c r="AF330" s="305"/>
      <c r="AG330" s="305"/>
      <c r="AH330" s="305"/>
      <c r="AI330" s="305"/>
      <c r="AJ330" s="305"/>
      <c r="AK330" s="305"/>
      <c r="AL330" s="305"/>
      <c r="AM330" s="305"/>
      <c r="AN330" s="305"/>
      <c r="AO330" s="305"/>
      <c r="AP330" s="305"/>
      <c r="AQ330" s="305"/>
      <c r="AR330" s="305"/>
      <c r="AS330" s="305"/>
      <c r="AT330" s="305"/>
      <c r="AU330" s="305"/>
      <c r="AV330" s="305"/>
      <c r="AW330" s="305"/>
      <c r="AX330" s="305"/>
      <c r="AY330" s="305"/>
      <c r="AZ330" s="305"/>
      <c r="BA330" s="305"/>
      <c r="BB330" s="305"/>
      <c r="BC330" s="305"/>
      <c r="BD330" s="305"/>
      <c r="BE330" s="305"/>
      <c r="BF330" s="305"/>
      <c r="BG330" s="305"/>
      <c r="BH330" s="305"/>
      <c r="BI330" s="305"/>
      <c r="BJ330" s="305"/>
      <c r="BK330" s="305"/>
      <c r="BL330" s="305"/>
      <c r="BM330" s="305"/>
      <c r="BN330" s="305"/>
      <c r="BO330" s="305"/>
      <c r="BP330" s="305"/>
      <c r="BQ330" s="305"/>
      <c r="BR330" s="305"/>
      <c r="BS330" s="305"/>
      <c r="BT330" s="305"/>
      <c r="BU330" s="305"/>
      <c r="BV330" s="305"/>
      <c r="BW330" s="305"/>
      <c r="BX330" s="305"/>
      <c r="BY330" s="305"/>
      <c r="BZ330" s="305"/>
      <c r="CA330" s="305"/>
      <c r="CB330" s="305"/>
      <c r="CC330" s="305"/>
      <c r="CD330" s="305"/>
      <c r="CE330" s="305"/>
      <c r="CF330" s="305"/>
      <c r="CG330" s="305"/>
      <c r="CH330" s="305"/>
      <c r="CI330" s="305"/>
      <c r="CJ330" s="305"/>
      <c r="CK330" s="305"/>
      <c r="CL330" s="305"/>
      <c r="CM330" s="305"/>
      <c r="CN330" s="305"/>
      <c r="CO330" s="305"/>
      <c r="CP330" s="305"/>
      <c r="CQ330" s="305"/>
      <c r="CR330" s="305"/>
      <c r="CS330" s="305"/>
      <c r="CT330" s="305"/>
      <c r="CU330" s="305"/>
      <c r="CV330" s="305"/>
      <c r="CW330" s="305"/>
      <c r="CX330" s="305"/>
      <c r="CY330" s="305"/>
      <c r="CZ330" s="305"/>
      <c r="DA330" s="305"/>
      <c r="DB330" s="305"/>
      <c r="DC330" s="305"/>
      <c r="DD330" s="305"/>
      <c r="DE330" s="305"/>
      <c r="DF330" s="305"/>
      <c r="DG330" s="305"/>
      <c r="DH330" s="305"/>
      <c r="DI330" s="305"/>
      <c r="DJ330" s="305"/>
      <c r="DK330" s="305"/>
      <c r="DL330" s="305"/>
      <c r="DM330" s="305"/>
      <c r="DN330" s="305"/>
      <c r="DO330" s="305"/>
      <c r="DP330" s="305"/>
      <c r="DQ330" s="305"/>
      <c r="DR330" s="305"/>
      <c r="DS330" s="305"/>
      <c r="DT330" s="305"/>
      <c r="DU330" s="305"/>
      <c r="DV330" s="305"/>
      <c r="DW330" s="305"/>
      <c r="DX330" s="305"/>
      <c r="DY330" s="305"/>
      <c r="DZ330" s="305"/>
      <c r="EA330" s="305"/>
      <c r="EB330" s="305"/>
      <c r="EC330" s="305"/>
      <c r="ED330" s="305"/>
      <c r="EE330" s="305"/>
      <c r="EF330" s="305"/>
      <c r="EG330" s="305"/>
      <c r="EH330" s="305"/>
      <c r="EI330" s="305"/>
      <c r="EJ330" s="305"/>
      <c r="EK330" s="305"/>
    </row>
    <row r="331" spans="1:141" s="299" customFormat="1">
      <c r="A331" s="305"/>
      <c r="B331" s="305"/>
      <c r="C331" s="305"/>
      <c r="D331" s="305"/>
      <c r="E331" s="305"/>
      <c r="F331" s="305"/>
      <c r="G331" s="305"/>
      <c r="H331" s="305"/>
      <c r="I331" s="305"/>
      <c r="J331" s="305"/>
      <c r="K331" s="305"/>
      <c r="L331" s="305"/>
      <c r="M331" s="305"/>
      <c r="N331" s="305"/>
      <c r="O331" s="305"/>
      <c r="P331" s="305"/>
      <c r="Q331" s="305"/>
      <c r="R331" s="305"/>
      <c r="S331" s="305"/>
      <c r="T331" s="305"/>
      <c r="U331" s="305"/>
      <c r="V331" s="305"/>
      <c r="W331" s="305"/>
      <c r="X331" s="305"/>
      <c r="Y331" s="305"/>
      <c r="Z331" s="305"/>
      <c r="AA331" s="305"/>
      <c r="AB331" s="305"/>
      <c r="AC331" s="305"/>
      <c r="AD331" s="305"/>
      <c r="AE331" s="305"/>
      <c r="AF331" s="305"/>
      <c r="AG331" s="305"/>
      <c r="AH331" s="305"/>
      <c r="AI331" s="305"/>
      <c r="AJ331" s="305"/>
      <c r="AK331" s="305"/>
      <c r="AL331" s="305"/>
      <c r="AM331" s="305"/>
      <c r="AN331" s="305"/>
      <c r="AO331" s="305"/>
      <c r="AP331" s="305"/>
      <c r="AQ331" s="305"/>
      <c r="AR331" s="305"/>
      <c r="AS331" s="305"/>
      <c r="AT331" s="305"/>
      <c r="AU331" s="305"/>
      <c r="AV331" s="305"/>
      <c r="AW331" s="305"/>
      <c r="AX331" s="305"/>
      <c r="AY331" s="305"/>
      <c r="AZ331" s="305"/>
      <c r="BA331" s="305"/>
      <c r="BB331" s="305"/>
      <c r="BC331" s="305"/>
      <c r="BD331" s="305"/>
      <c r="BE331" s="305"/>
      <c r="BF331" s="305"/>
      <c r="BG331" s="305"/>
      <c r="BH331" s="305"/>
      <c r="BI331" s="305"/>
      <c r="BJ331" s="305"/>
      <c r="BK331" s="305"/>
      <c r="BL331" s="305"/>
      <c r="BM331" s="305"/>
      <c r="BN331" s="305"/>
      <c r="BO331" s="305"/>
      <c r="BP331" s="305"/>
      <c r="BQ331" s="305"/>
      <c r="BR331" s="305"/>
      <c r="BS331" s="305"/>
      <c r="BT331" s="305"/>
      <c r="BU331" s="305"/>
      <c r="BV331" s="305"/>
      <c r="BW331" s="305"/>
      <c r="BX331" s="305"/>
      <c r="BY331" s="305"/>
      <c r="BZ331" s="305"/>
      <c r="CA331" s="305"/>
      <c r="CB331" s="305"/>
      <c r="CC331" s="305"/>
      <c r="CD331" s="305"/>
      <c r="CE331" s="305"/>
      <c r="CF331" s="305"/>
      <c r="CG331" s="305"/>
      <c r="CH331" s="305"/>
      <c r="CI331" s="305"/>
      <c r="CJ331" s="305"/>
      <c r="CK331" s="305"/>
      <c r="CL331" s="305"/>
      <c r="CM331" s="305"/>
      <c r="CN331" s="305"/>
      <c r="CO331" s="305"/>
      <c r="CP331" s="305"/>
      <c r="CQ331" s="305"/>
      <c r="CR331" s="305"/>
      <c r="CS331" s="305"/>
      <c r="CT331" s="305"/>
      <c r="CU331" s="305"/>
      <c r="CV331" s="305"/>
      <c r="CW331" s="305"/>
      <c r="CX331" s="305"/>
      <c r="CY331" s="305"/>
      <c r="CZ331" s="305"/>
      <c r="DA331" s="305"/>
      <c r="DB331" s="305"/>
      <c r="DC331" s="305"/>
      <c r="DD331" s="305"/>
      <c r="DE331" s="305"/>
      <c r="DF331" s="305"/>
      <c r="DG331" s="305"/>
      <c r="DH331" s="305"/>
      <c r="DI331" s="305"/>
      <c r="DJ331" s="305"/>
      <c r="DK331" s="305"/>
      <c r="DL331" s="305"/>
      <c r="DM331" s="305"/>
      <c r="DN331" s="305"/>
      <c r="DO331" s="305"/>
      <c r="DP331" s="305"/>
      <c r="DQ331" s="305"/>
      <c r="DR331" s="305"/>
      <c r="DS331" s="305"/>
      <c r="DT331" s="305"/>
      <c r="DU331" s="305"/>
      <c r="DV331" s="305"/>
      <c r="DW331" s="305"/>
      <c r="DX331" s="305"/>
      <c r="DY331" s="305"/>
      <c r="DZ331" s="305"/>
      <c r="EA331" s="305"/>
      <c r="EB331" s="305"/>
      <c r="EC331" s="305"/>
      <c r="ED331" s="305"/>
      <c r="EE331" s="305"/>
      <c r="EF331" s="305"/>
      <c r="EG331" s="305"/>
      <c r="EH331" s="305"/>
      <c r="EI331" s="305"/>
      <c r="EJ331" s="305"/>
      <c r="EK331" s="305"/>
    </row>
    <row r="332" spans="1:141" s="299" customFormat="1">
      <c r="A332" s="305"/>
      <c r="B332" s="305"/>
      <c r="C332" s="305"/>
      <c r="D332" s="305"/>
      <c r="E332" s="305"/>
      <c r="F332" s="305"/>
      <c r="G332" s="305"/>
      <c r="H332" s="305"/>
      <c r="I332" s="305"/>
      <c r="J332" s="305"/>
      <c r="K332" s="305"/>
      <c r="L332" s="305"/>
      <c r="M332" s="305"/>
      <c r="N332" s="305"/>
      <c r="O332" s="305"/>
      <c r="P332" s="305"/>
      <c r="Q332" s="305"/>
      <c r="R332" s="305"/>
      <c r="S332" s="305"/>
      <c r="T332" s="305"/>
      <c r="U332" s="305"/>
      <c r="V332" s="305"/>
      <c r="W332" s="305"/>
      <c r="X332" s="305"/>
      <c r="Y332" s="305"/>
      <c r="Z332" s="305"/>
      <c r="AA332" s="305"/>
      <c r="AB332" s="305"/>
      <c r="AC332" s="305"/>
      <c r="AD332" s="305"/>
      <c r="AE332" s="305"/>
      <c r="AF332" s="305"/>
      <c r="AG332" s="305"/>
      <c r="AH332" s="305"/>
      <c r="AI332" s="305"/>
      <c r="AJ332" s="305"/>
      <c r="AK332" s="305"/>
      <c r="AL332" s="305"/>
      <c r="AM332" s="305"/>
      <c r="AN332" s="305"/>
      <c r="AO332" s="305"/>
      <c r="AP332" s="305"/>
      <c r="AQ332" s="305"/>
      <c r="AR332" s="305"/>
      <c r="AS332" s="305"/>
      <c r="AT332" s="305"/>
      <c r="AU332" s="305"/>
      <c r="AV332" s="305"/>
      <c r="AW332" s="305"/>
      <c r="AX332" s="305"/>
      <c r="AY332" s="305"/>
      <c r="AZ332" s="305"/>
      <c r="BA332" s="305"/>
      <c r="BB332" s="305"/>
      <c r="BC332" s="305"/>
      <c r="BD332" s="305"/>
      <c r="BE332" s="305"/>
      <c r="BF332" s="305"/>
      <c r="BG332" s="305"/>
      <c r="BH332" s="305"/>
      <c r="BI332" s="305"/>
      <c r="BJ332" s="305"/>
      <c r="BK332" s="305"/>
      <c r="BL332" s="305"/>
      <c r="BM332" s="305"/>
      <c r="BN332" s="305"/>
      <c r="BO332" s="305"/>
      <c r="BP332" s="305"/>
      <c r="BQ332" s="305"/>
      <c r="BR332" s="305"/>
      <c r="BS332" s="305"/>
      <c r="BT332" s="305"/>
      <c r="BU332" s="305"/>
      <c r="BV332" s="305"/>
      <c r="BW332" s="305"/>
      <c r="BX332" s="305"/>
      <c r="BY332" s="305"/>
      <c r="BZ332" s="305"/>
      <c r="CA332" s="305"/>
      <c r="CB332" s="305"/>
      <c r="CC332" s="305"/>
      <c r="CD332" s="305"/>
      <c r="CE332" s="305"/>
      <c r="CF332" s="305"/>
      <c r="CG332" s="305"/>
      <c r="CH332" s="305"/>
      <c r="CI332" s="305"/>
      <c r="CJ332" s="305"/>
      <c r="CK332" s="305"/>
      <c r="CL332" s="305"/>
      <c r="CM332" s="305"/>
      <c r="CN332" s="305"/>
      <c r="CO332" s="305"/>
      <c r="CP332" s="305"/>
      <c r="CQ332" s="305"/>
      <c r="CR332" s="305"/>
      <c r="CS332" s="305"/>
      <c r="CT332" s="305"/>
      <c r="CU332" s="305"/>
      <c r="CV332" s="305"/>
      <c r="CW332" s="305"/>
      <c r="CX332" s="305"/>
      <c r="CY332" s="305"/>
      <c r="CZ332" s="305"/>
      <c r="DA332" s="305"/>
      <c r="DB332" s="305"/>
      <c r="DC332" s="305"/>
      <c r="DD332" s="305"/>
      <c r="DE332" s="305"/>
      <c r="DF332" s="305"/>
      <c r="DG332" s="305"/>
      <c r="DH332" s="305"/>
      <c r="DI332" s="305"/>
      <c r="DJ332" s="305"/>
      <c r="DK332" s="305"/>
      <c r="DL332" s="305"/>
      <c r="DM332" s="305"/>
      <c r="DN332" s="305"/>
      <c r="DO332" s="305"/>
      <c r="DP332" s="305"/>
      <c r="DQ332" s="305"/>
      <c r="DR332" s="305"/>
      <c r="DS332" s="305"/>
      <c r="DT332" s="305"/>
      <c r="DU332" s="305"/>
      <c r="DV332" s="305"/>
      <c r="DW332" s="305"/>
      <c r="DX332" s="305"/>
      <c r="DY332" s="305"/>
      <c r="DZ332" s="305"/>
      <c r="EA332" s="305"/>
      <c r="EB332" s="305"/>
      <c r="EC332" s="305"/>
      <c r="ED332" s="305"/>
      <c r="EE332" s="305"/>
      <c r="EF332" s="305"/>
      <c r="EG332" s="305"/>
      <c r="EH332" s="305"/>
      <c r="EI332" s="305"/>
      <c r="EJ332" s="305"/>
      <c r="EK332" s="305"/>
    </row>
    <row r="333" spans="1:141" s="299" customFormat="1">
      <c r="A333" s="305"/>
      <c r="B333" s="305"/>
      <c r="C333" s="305"/>
      <c r="D333" s="305"/>
      <c r="E333" s="305"/>
      <c r="F333" s="305"/>
      <c r="G333" s="305"/>
      <c r="H333" s="305"/>
      <c r="I333" s="305"/>
      <c r="J333" s="305"/>
      <c r="K333" s="305"/>
      <c r="L333" s="305"/>
      <c r="M333" s="305"/>
      <c r="N333" s="305"/>
      <c r="O333" s="305"/>
      <c r="P333" s="305"/>
      <c r="Q333" s="305"/>
      <c r="R333" s="305"/>
      <c r="S333" s="305"/>
      <c r="T333" s="305"/>
      <c r="U333" s="305"/>
      <c r="V333" s="305"/>
      <c r="W333" s="305"/>
      <c r="X333" s="305"/>
      <c r="Y333" s="305"/>
      <c r="Z333" s="305"/>
      <c r="AA333" s="305"/>
      <c r="AB333" s="305"/>
      <c r="AC333" s="305"/>
      <c r="AD333" s="305"/>
      <c r="AE333" s="305"/>
      <c r="AF333" s="305"/>
      <c r="AG333" s="305"/>
      <c r="AH333" s="305"/>
      <c r="AI333" s="305"/>
      <c r="AJ333" s="305"/>
      <c r="AK333" s="305"/>
      <c r="AL333" s="305"/>
      <c r="AM333" s="305"/>
      <c r="AN333" s="305"/>
      <c r="AO333" s="305"/>
      <c r="AP333" s="305"/>
      <c r="AQ333" s="305"/>
      <c r="AR333" s="305"/>
      <c r="AS333" s="305"/>
      <c r="AT333" s="305"/>
      <c r="AU333" s="305"/>
      <c r="AV333" s="305"/>
      <c r="AW333" s="305"/>
      <c r="AX333" s="305"/>
      <c r="AY333" s="305"/>
      <c r="AZ333" s="305"/>
      <c r="BA333" s="305"/>
      <c r="BB333" s="305"/>
      <c r="BC333" s="305"/>
      <c r="BD333" s="305"/>
      <c r="BE333" s="305"/>
      <c r="BF333" s="305"/>
      <c r="BG333" s="305"/>
      <c r="BH333" s="305"/>
      <c r="BI333" s="305"/>
      <c r="BJ333" s="305"/>
      <c r="BK333" s="305"/>
      <c r="BL333" s="305"/>
      <c r="BM333" s="305"/>
      <c r="BN333" s="305"/>
      <c r="BO333" s="305"/>
      <c r="BP333" s="305"/>
      <c r="BQ333" s="305"/>
      <c r="BR333" s="305"/>
      <c r="BS333" s="305"/>
      <c r="BT333" s="305"/>
      <c r="BU333" s="305"/>
      <c r="BV333" s="305"/>
      <c r="BW333" s="305"/>
      <c r="BX333" s="305"/>
      <c r="BY333" s="305"/>
      <c r="BZ333" s="305"/>
      <c r="CA333" s="305"/>
      <c r="CB333" s="305"/>
      <c r="CC333" s="305"/>
      <c r="CD333" s="305"/>
      <c r="CE333" s="305"/>
      <c r="CF333" s="305"/>
      <c r="CG333" s="305"/>
      <c r="CH333" s="305"/>
      <c r="CI333" s="305"/>
      <c r="CJ333" s="305"/>
      <c r="CK333" s="305"/>
      <c r="CL333" s="305"/>
      <c r="CM333" s="305"/>
      <c r="CN333" s="305"/>
      <c r="CO333" s="305"/>
      <c r="CP333" s="305"/>
      <c r="CQ333" s="305"/>
      <c r="CR333" s="305"/>
      <c r="CS333" s="305"/>
      <c r="CT333" s="305"/>
      <c r="CU333" s="305"/>
      <c r="CV333" s="305"/>
      <c r="CW333" s="305"/>
      <c r="CX333" s="305"/>
      <c r="CY333" s="305"/>
      <c r="CZ333" s="305"/>
      <c r="DA333" s="305"/>
      <c r="DB333" s="305"/>
      <c r="DC333" s="305"/>
      <c r="DD333" s="305"/>
      <c r="DE333" s="305"/>
      <c r="DF333" s="305"/>
      <c r="DG333" s="305"/>
      <c r="DH333" s="305"/>
      <c r="DI333" s="305"/>
      <c r="DJ333" s="305"/>
      <c r="DK333" s="305"/>
      <c r="DL333" s="305"/>
      <c r="DM333" s="305"/>
      <c r="DN333" s="305"/>
      <c r="DO333" s="305"/>
      <c r="DP333" s="305"/>
      <c r="DQ333" s="305"/>
      <c r="DR333" s="305"/>
      <c r="DS333" s="305"/>
      <c r="DT333" s="305"/>
      <c r="DU333" s="305"/>
      <c r="DV333" s="305"/>
      <c r="DW333" s="305"/>
      <c r="DX333" s="305"/>
      <c r="DY333" s="305"/>
      <c r="DZ333" s="305"/>
      <c r="EA333" s="305"/>
      <c r="EB333" s="305"/>
      <c r="EC333" s="305"/>
      <c r="ED333" s="305"/>
      <c r="EE333" s="305"/>
      <c r="EF333" s="305"/>
      <c r="EG333" s="305"/>
      <c r="EH333" s="305"/>
      <c r="EI333" s="305"/>
      <c r="EJ333" s="305"/>
      <c r="EK333" s="305"/>
    </row>
    <row r="334" spans="1:141" s="299" customFormat="1">
      <c r="A334" s="305"/>
      <c r="B334" s="305"/>
      <c r="C334" s="305"/>
      <c r="D334" s="305"/>
      <c r="E334" s="305"/>
      <c r="F334" s="305"/>
      <c r="G334" s="305"/>
      <c r="H334" s="305"/>
      <c r="I334" s="305"/>
      <c r="J334" s="305"/>
      <c r="K334" s="305"/>
      <c r="L334" s="305"/>
      <c r="M334" s="305"/>
      <c r="N334" s="305"/>
      <c r="O334" s="305"/>
      <c r="P334" s="305"/>
      <c r="Q334" s="305"/>
      <c r="R334" s="305"/>
      <c r="S334" s="305"/>
      <c r="T334" s="305"/>
      <c r="U334" s="305"/>
      <c r="V334" s="305"/>
      <c r="W334" s="305"/>
      <c r="X334" s="305"/>
      <c r="Y334" s="305"/>
      <c r="Z334" s="305"/>
      <c r="AA334" s="305"/>
      <c r="AB334" s="305"/>
      <c r="AC334" s="305"/>
      <c r="AD334" s="305"/>
      <c r="AE334" s="305"/>
      <c r="AF334" s="305"/>
      <c r="AG334" s="305"/>
      <c r="AH334" s="305"/>
      <c r="AI334" s="305"/>
      <c r="AJ334" s="305"/>
      <c r="AK334" s="305"/>
      <c r="AL334" s="305"/>
      <c r="AM334" s="305"/>
      <c r="AN334" s="305"/>
      <c r="AO334" s="305"/>
      <c r="AP334" s="305"/>
      <c r="AQ334" s="305"/>
      <c r="AR334" s="305"/>
      <c r="AS334" s="305"/>
      <c r="AT334" s="305"/>
      <c r="AU334" s="305"/>
      <c r="AV334" s="305"/>
      <c r="AW334" s="305"/>
      <c r="AX334" s="305"/>
      <c r="AY334" s="305"/>
      <c r="AZ334" s="305"/>
      <c r="BA334" s="305"/>
      <c r="BB334" s="305"/>
      <c r="BC334" s="305"/>
      <c r="BD334" s="305"/>
      <c r="BE334" s="305"/>
      <c r="BF334" s="305"/>
      <c r="BG334" s="305"/>
      <c r="BH334" s="305"/>
      <c r="BI334" s="305"/>
      <c r="BJ334" s="305"/>
      <c r="BK334" s="305"/>
      <c r="BL334" s="305"/>
      <c r="BM334" s="305"/>
      <c r="BN334" s="305"/>
      <c r="BO334" s="305"/>
      <c r="BP334" s="305"/>
      <c r="BQ334" s="305"/>
      <c r="BR334" s="305"/>
      <c r="BS334" s="305"/>
      <c r="BT334" s="305"/>
      <c r="BU334" s="305"/>
      <c r="BV334" s="305"/>
      <c r="BW334" s="305"/>
      <c r="BX334" s="305"/>
      <c r="BY334" s="305"/>
      <c r="BZ334" s="305"/>
      <c r="CA334" s="305"/>
      <c r="CB334" s="305"/>
      <c r="CC334" s="305"/>
      <c r="CD334" s="305"/>
      <c r="CE334" s="305"/>
      <c r="CF334" s="305"/>
      <c r="CG334" s="305"/>
      <c r="CH334" s="305"/>
      <c r="CI334" s="305"/>
      <c r="CJ334" s="305"/>
      <c r="CK334" s="305"/>
      <c r="CL334" s="305"/>
      <c r="CM334" s="305"/>
      <c r="CN334" s="305"/>
      <c r="CO334" s="305"/>
      <c r="CP334" s="305"/>
      <c r="CQ334" s="305"/>
      <c r="CR334" s="305"/>
      <c r="CS334" s="305"/>
      <c r="CT334" s="305"/>
      <c r="CU334" s="305"/>
      <c r="CV334" s="305"/>
      <c r="CW334" s="305"/>
      <c r="CX334" s="305"/>
      <c r="CY334" s="305"/>
      <c r="CZ334" s="305"/>
      <c r="DA334" s="305"/>
      <c r="DB334" s="305"/>
      <c r="DC334" s="305"/>
      <c r="DD334" s="305"/>
      <c r="DE334" s="305"/>
      <c r="DF334" s="305"/>
      <c r="DG334" s="305"/>
      <c r="DH334" s="305"/>
      <c r="DI334" s="305"/>
      <c r="DJ334" s="305"/>
      <c r="DK334" s="305"/>
      <c r="DL334" s="305"/>
      <c r="DM334" s="305"/>
      <c r="DN334" s="305"/>
      <c r="DO334" s="305"/>
      <c r="DP334" s="305"/>
      <c r="DQ334" s="305"/>
      <c r="DR334" s="305"/>
      <c r="DS334" s="305"/>
      <c r="DT334" s="305"/>
      <c r="DU334" s="305"/>
      <c r="DV334" s="305"/>
      <c r="DW334" s="305"/>
      <c r="DX334" s="305"/>
      <c r="DY334" s="305"/>
      <c r="DZ334" s="305"/>
      <c r="EA334" s="305"/>
      <c r="EB334" s="305"/>
      <c r="EC334" s="305"/>
      <c r="ED334" s="305"/>
      <c r="EE334" s="305"/>
      <c r="EF334" s="305"/>
      <c r="EG334" s="305"/>
      <c r="EH334" s="305"/>
      <c r="EI334" s="305"/>
      <c r="EJ334" s="305"/>
      <c r="EK334" s="305"/>
    </row>
    <row r="335" spans="1:141" s="299" customFormat="1">
      <c r="A335" s="305"/>
      <c r="B335" s="305"/>
      <c r="C335" s="305"/>
      <c r="D335" s="305"/>
      <c r="E335" s="305"/>
      <c r="F335" s="305"/>
      <c r="G335" s="305"/>
      <c r="H335" s="305"/>
      <c r="I335" s="305"/>
      <c r="J335" s="305"/>
      <c r="K335" s="305"/>
      <c r="L335" s="305"/>
      <c r="M335" s="305"/>
      <c r="N335" s="305"/>
      <c r="O335" s="305"/>
      <c r="P335" s="305"/>
      <c r="Q335" s="305"/>
      <c r="R335" s="305"/>
      <c r="S335" s="305"/>
      <c r="T335" s="305"/>
      <c r="U335" s="305"/>
      <c r="V335" s="305"/>
      <c r="W335" s="305"/>
      <c r="X335" s="305"/>
      <c r="Y335" s="305"/>
      <c r="Z335" s="305"/>
      <c r="AA335" s="305"/>
      <c r="AB335" s="305"/>
      <c r="AC335" s="305"/>
      <c r="AD335" s="305"/>
      <c r="AE335" s="305"/>
      <c r="AF335" s="305"/>
      <c r="AG335" s="305"/>
      <c r="AH335" s="305"/>
      <c r="AI335" s="305"/>
      <c r="AJ335" s="305"/>
      <c r="AK335" s="305"/>
      <c r="AL335" s="305"/>
      <c r="AM335" s="305"/>
      <c r="AN335" s="305"/>
      <c r="AO335" s="305"/>
      <c r="AP335" s="305"/>
      <c r="AQ335" s="305"/>
      <c r="AR335" s="305"/>
      <c r="AS335" s="305"/>
      <c r="AT335" s="305"/>
      <c r="AU335" s="305"/>
      <c r="AV335" s="305"/>
      <c r="AW335" s="305"/>
      <c r="AX335" s="305"/>
      <c r="AY335" s="305"/>
      <c r="AZ335" s="305"/>
      <c r="BA335" s="305"/>
      <c r="BB335" s="305"/>
      <c r="BC335" s="305"/>
      <c r="BD335" s="305"/>
      <c r="BE335" s="305"/>
      <c r="BF335" s="305"/>
      <c r="BG335" s="305"/>
      <c r="BH335" s="305"/>
      <c r="BI335" s="305"/>
      <c r="BJ335" s="305"/>
      <c r="BK335" s="305"/>
      <c r="BL335" s="305"/>
      <c r="BM335" s="305"/>
      <c r="BN335" s="305"/>
      <c r="BO335" s="305"/>
      <c r="BP335" s="305"/>
      <c r="BQ335" s="305"/>
      <c r="BR335" s="305"/>
      <c r="BS335" s="305"/>
      <c r="BT335" s="305"/>
      <c r="BU335" s="305"/>
      <c r="BV335" s="305"/>
      <c r="BW335" s="305"/>
      <c r="BX335" s="305"/>
      <c r="BY335" s="305"/>
      <c r="BZ335" s="305"/>
      <c r="CA335" s="305"/>
      <c r="CB335" s="305"/>
      <c r="CC335" s="305"/>
      <c r="CD335" s="305"/>
      <c r="CE335" s="305"/>
      <c r="CF335" s="305"/>
      <c r="CG335" s="305"/>
      <c r="CH335" s="305"/>
      <c r="CI335" s="305"/>
      <c r="CJ335" s="305"/>
      <c r="CK335" s="305"/>
      <c r="CL335" s="305"/>
      <c r="CM335" s="305"/>
      <c r="CN335" s="305"/>
      <c r="CO335" s="305"/>
      <c r="CP335" s="305"/>
      <c r="CQ335" s="305"/>
      <c r="CR335" s="305"/>
      <c r="CS335" s="305"/>
      <c r="CT335" s="305"/>
      <c r="CU335" s="305"/>
      <c r="CV335" s="305"/>
      <c r="CW335" s="305"/>
      <c r="CX335" s="305"/>
      <c r="CY335" s="305"/>
      <c r="CZ335" s="305"/>
      <c r="DA335" s="305"/>
      <c r="DB335" s="305"/>
      <c r="DC335" s="305"/>
      <c r="DD335" s="305"/>
      <c r="DE335" s="305"/>
      <c r="DF335" s="305"/>
      <c r="DG335" s="305"/>
      <c r="DH335" s="305"/>
      <c r="DI335" s="305"/>
      <c r="DJ335" s="305"/>
      <c r="DK335" s="305"/>
      <c r="DL335" s="305"/>
      <c r="DM335" s="305"/>
      <c r="DN335" s="305"/>
      <c r="DO335" s="305"/>
      <c r="DP335" s="305"/>
      <c r="DQ335" s="305"/>
      <c r="DR335" s="305"/>
      <c r="DS335" s="305"/>
      <c r="DT335" s="305"/>
      <c r="DU335" s="305"/>
      <c r="DV335" s="305"/>
      <c r="DW335" s="305"/>
      <c r="DX335" s="305"/>
      <c r="DY335" s="305"/>
      <c r="DZ335" s="305"/>
      <c r="EA335" s="305"/>
      <c r="EB335" s="305"/>
      <c r="EC335" s="305"/>
      <c r="ED335" s="305"/>
      <c r="EE335" s="305"/>
      <c r="EF335" s="305"/>
      <c r="EG335" s="305"/>
      <c r="EH335" s="305"/>
      <c r="EI335" s="305"/>
      <c r="EJ335" s="305"/>
      <c r="EK335" s="305"/>
    </row>
    <row r="336" spans="1:141" s="299" customFormat="1">
      <c r="A336" s="305"/>
      <c r="B336" s="305"/>
      <c r="C336" s="305"/>
      <c r="D336" s="305"/>
      <c r="E336" s="305"/>
      <c r="F336" s="305"/>
      <c r="G336" s="305"/>
      <c r="H336" s="305"/>
      <c r="I336" s="305"/>
      <c r="J336" s="305"/>
      <c r="K336" s="305"/>
      <c r="L336" s="305"/>
      <c r="M336" s="305"/>
      <c r="N336" s="305"/>
      <c r="O336" s="305"/>
      <c r="P336" s="305"/>
      <c r="Q336" s="305"/>
      <c r="R336" s="305"/>
      <c r="S336" s="305"/>
      <c r="T336" s="305"/>
      <c r="U336" s="305"/>
      <c r="V336" s="305"/>
      <c r="W336" s="305"/>
      <c r="X336" s="305"/>
      <c r="Y336" s="305"/>
      <c r="Z336" s="305"/>
      <c r="AA336" s="305"/>
      <c r="AB336" s="305"/>
      <c r="AC336" s="305"/>
      <c r="AD336" s="305"/>
      <c r="AE336" s="305"/>
      <c r="AF336" s="305"/>
      <c r="AG336" s="305"/>
      <c r="AH336" s="305"/>
      <c r="AI336" s="305"/>
      <c r="AJ336" s="305"/>
      <c r="AK336" s="305"/>
      <c r="AL336" s="305"/>
      <c r="AM336" s="305"/>
      <c r="AN336" s="305"/>
      <c r="AO336" s="305"/>
      <c r="AP336" s="305"/>
      <c r="AQ336" s="305"/>
      <c r="AR336" s="305"/>
      <c r="AS336" s="305"/>
      <c r="AT336" s="305"/>
      <c r="AU336" s="305"/>
      <c r="AV336" s="305"/>
      <c r="AW336" s="305"/>
      <c r="AX336" s="305"/>
      <c r="AY336" s="305"/>
      <c r="AZ336" s="305"/>
      <c r="BA336" s="305"/>
      <c r="BB336" s="305"/>
      <c r="BC336" s="305"/>
      <c r="BD336" s="305"/>
      <c r="BE336" s="305"/>
      <c r="BF336" s="305"/>
      <c r="BG336" s="305"/>
      <c r="BH336" s="305"/>
      <c r="BI336" s="305"/>
      <c r="BJ336" s="305"/>
      <c r="BK336" s="305"/>
      <c r="BL336" s="305"/>
      <c r="BM336" s="305"/>
      <c r="BN336" s="305"/>
      <c r="BO336" s="305"/>
      <c r="BP336" s="305"/>
      <c r="BQ336" s="305"/>
      <c r="BR336" s="305"/>
      <c r="BS336" s="305"/>
      <c r="BT336" s="305"/>
      <c r="BU336" s="305"/>
      <c r="BV336" s="305"/>
      <c r="BW336" s="305"/>
      <c r="BX336" s="305"/>
      <c r="BY336" s="305"/>
      <c r="BZ336" s="305"/>
      <c r="CA336" s="305"/>
      <c r="CB336" s="305"/>
      <c r="CC336" s="305"/>
      <c r="CD336" s="305"/>
      <c r="CE336" s="305"/>
      <c r="CF336" s="305"/>
      <c r="CG336" s="305"/>
      <c r="CH336" s="305"/>
      <c r="CI336" s="305"/>
      <c r="CJ336" s="305"/>
      <c r="CK336" s="305"/>
      <c r="CL336" s="305"/>
      <c r="CM336" s="305"/>
      <c r="CN336" s="305"/>
      <c r="CO336" s="305"/>
      <c r="CP336" s="305"/>
      <c r="CQ336" s="305"/>
      <c r="CR336" s="305"/>
      <c r="CS336" s="305"/>
      <c r="CT336" s="305"/>
      <c r="CU336" s="305"/>
      <c r="CV336" s="305"/>
      <c r="CW336" s="305"/>
      <c r="CX336" s="305"/>
      <c r="CY336" s="305"/>
      <c r="CZ336" s="305"/>
      <c r="DA336" s="305"/>
      <c r="DB336" s="305"/>
      <c r="DC336" s="305"/>
      <c r="DD336" s="305"/>
      <c r="DE336" s="305"/>
      <c r="DF336" s="305"/>
      <c r="DG336" s="305"/>
      <c r="DH336" s="305"/>
      <c r="DI336" s="305"/>
      <c r="DJ336" s="305"/>
      <c r="DK336" s="305"/>
      <c r="DL336" s="305"/>
      <c r="DM336" s="305"/>
      <c r="DN336" s="305"/>
      <c r="DO336" s="305"/>
      <c r="DP336" s="305"/>
      <c r="DQ336" s="305"/>
      <c r="DR336" s="305"/>
      <c r="DS336" s="305"/>
      <c r="DT336" s="305"/>
      <c r="DU336" s="305"/>
      <c r="DV336" s="305"/>
      <c r="DW336" s="305"/>
      <c r="DX336" s="305"/>
      <c r="DY336" s="305"/>
      <c r="DZ336" s="305"/>
      <c r="EA336" s="305"/>
      <c r="EB336" s="305"/>
      <c r="EC336" s="305"/>
      <c r="ED336" s="305"/>
      <c r="EE336" s="305"/>
      <c r="EF336" s="305"/>
      <c r="EG336" s="305"/>
      <c r="EH336" s="305"/>
      <c r="EI336" s="305"/>
      <c r="EJ336" s="305"/>
      <c r="EK336" s="305"/>
    </row>
    <row r="337" spans="1:141" s="299" customFormat="1">
      <c r="A337" s="305"/>
      <c r="B337" s="305"/>
      <c r="C337" s="305"/>
      <c r="D337" s="305"/>
      <c r="E337" s="305"/>
      <c r="F337" s="305"/>
      <c r="G337" s="305"/>
      <c r="H337" s="305"/>
      <c r="I337" s="305"/>
      <c r="J337" s="305"/>
      <c r="K337" s="305"/>
      <c r="L337" s="305"/>
      <c r="M337" s="305"/>
      <c r="N337" s="305"/>
      <c r="O337" s="305"/>
      <c r="P337" s="305"/>
      <c r="Q337" s="305"/>
      <c r="R337" s="305"/>
      <c r="S337" s="305"/>
      <c r="T337" s="305"/>
      <c r="U337" s="305"/>
      <c r="V337" s="305"/>
      <c r="W337" s="305"/>
      <c r="X337" s="305"/>
      <c r="Y337" s="305"/>
      <c r="Z337" s="305"/>
      <c r="AA337" s="305"/>
      <c r="AB337" s="305"/>
      <c r="AC337" s="305"/>
      <c r="AD337" s="305"/>
      <c r="AE337" s="305"/>
      <c r="AF337" s="305"/>
      <c r="AG337" s="305"/>
      <c r="AH337" s="305"/>
      <c r="AI337" s="305"/>
      <c r="AJ337" s="305"/>
      <c r="AK337" s="305"/>
      <c r="AL337" s="305"/>
      <c r="AM337" s="305"/>
      <c r="AN337" s="305"/>
      <c r="AO337" s="305"/>
      <c r="AP337" s="305"/>
      <c r="AQ337" s="305"/>
      <c r="AR337" s="305"/>
      <c r="AS337" s="305"/>
      <c r="AT337" s="305"/>
      <c r="AU337" s="305"/>
      <c r="AV337" s="305"/>
      <c r="AW337" s="305"/>
      <c r="AX337" s="305"/>
      <c r="AY337" s="305"/>
      <c r="AZ337" s="305"/>
      <c r="BA337" s="305"/>
      <c r="BB337" s="305"/>
      <c r="BC337" s="305"/>
      <c r="BD337" s="305"/>
      <c r="BE337" s="305"/>
      <c r="BF337" s="305"/>
      <c r="BG337" s="305"/>
      <c r="BH337" s="305"/>
      <c r="BI337" s="305"/>
      <c r="BJ337" s="305"/>
      <c r="BK337" s="305"/>
      <c r="BL337" s="305"/>
      <c r="BM337" s="305"/>
      <c r="BN337" s="305"/>
      <c r="BO337" s="305"/>
      <c r="BP337" s="305"/>
      <c r="BQ337" s="305"/>
      <c r="BR337" s="305"/>
      <c r="BS337" s="305"/>
      <c r="BT337" s="305"/>
      <c r="BU337" s="305"/>
      <c r="BV337" s="305"/>
      <c r="BW337" s="305"/>
      <c r="BX337" s="305"/>
      <c r="BY337" s="305"/>
      <c r="BZ337" s="305"/>
      <c r="CA337" s="305"/>
      <c r="CB337" s="305"/>
      <c r="CC337" s="305"/>
      <c r="CD337" s="305"/>
      <c r="CE337" s="305"/>
      <c r="CF337" s="305"/>
      <c r="CG337" s="305"/>
      <c r="CH337" s="305"/>
      <c r="CI337" s="305"/>
      <c r="CJ337" s="305"/>
      <c r="CK337" s="305"/>
      <c r="CL337" s="305"/>
      <c r="CM337" s="305"/>
      <c r="CN337" s="305"/>
      <c r="CO337" s="305"/>
      <c r="CP337" s="305"/>
      <c r="CQ337" s="305"/>
      <c r="CR337" s="305"/>
      <c r="CS337" s="305"/>
      <c r="CT337" s="305"/>
      <c r="CU337" s="305"/>
      <c r="CV337" s="305"/>
      <c r="CW337" s="305"/>
      <c r="CX337" s="305"/>
      <c r="CY337" s="305"/>
      <c r="CZ337" s="305"/>
      <c r="DA337" s="305"/>
      <c r="DB337" s="305"/>
      <c r="DC337" s="305"/>
      <c r="DD337" s="305"/>
      <c r="DE337" s="305"/>
      <c r="DF337" s="305"/>
      <c r="DG337" s="305"/>
      <c r="DH337" s="305"/>
      <c r="DI337" s="305"/>
      <c r="DJ337" s="305"/>
      <c r="DK337" s="305"/>
      <c r="DL337" s="305"/>
      <c r="DM337" s="305"/>
      <c r="DN337" s="305"/>
      <c r="DO337" s="305"/>
      <c r="DP337" s="305"/>
      <c r="DQ337" s="305"/>
      <c r="DR337" s="305"/>
      <c r="DS337" s="305"/>
      <c r="DT337" s="305"/>
      <c r="DU337" s="305"/>
      <c r="DV337" s="305"/>
      <c r="DW337" s="305"/>
      <c r="DX337" s="305"/>
      <c r="DY337" s="305"/>
      <c r="DZ337" s="305"/>
      <c r="EA337" s="305"/>
      <c r="EB337" s="305"/>
      <c r="EC337" s="305"/>
      <c r="ED337" s="305"/>
      <c r="EE337" s="305"/>
      <c r="EF337" s="305"/>
      <c r="EG337" s="305"/>
      <c r="EH337" s="305"/>
      <c r="EI337" s="305"/>
      <c r="EJ337" s="305"/>
      <c r="EK337" s="305"/>
    </row>
    <row r="338" spans="1:141" s="299" customFormat="1">
      <c r="A338" s="305"/>
      <c r="B338" s="305"/>
      <c r="C338" s="305"/>
      <c r="D338" s="305"/>
      <c r="E338" s="305"/>
      <c r="F338" s="305"/>
      <c r="G338" s="305"/>
      <c r="H338" s="305"/>
      <c r="I338" s="305"/>
      <c r="J338" s="305"/>
      <c r="K338" s="305"/>
      <c r="L338" s="305"/>
      <c r="M338" s="305"/>
      <c r="N338" s="305"/>
      <c r="O338" s="305"/>
      <c r="P338" s="305"/>
      <c r="Q338" s="305"/>
      <c r="R338" s="305"/>
      <c r="S338" s="305"/>
      <c r="T338" s="305"/>
      <c r="U338" s="305"/>
      <c r="V338" s="305"/>
      <c r="W338" s="305"/>
      <c r="X338" s="305"/>
      <c r="Y338" s="305"/>
      <c r="Z338" s="305"/>
      <c r="AA338" s="305"/>
      <c r="AB338" s="305"/>
      <c r="AC338" s="305"/>
      <c r="AD338" s="305"/>
      <c r="AE338" s="305"/>
      <c r="AF338" s="305"/>
      <c r="AG338" s="305"/>
      <c r="AH338" s="305"/>
      <c r="AI338" s="305"/>
      <c r="AJ338" s="305"/>
      <c r="AK338" s="305"/>
      <c r="AL338" s="305"/>
      <c r="AM338" s="305"/>
      <c r="AN338" s="305"/>
      <c r="AO338" s="305"/>
      <c r="AP338" s="305"/>
      <c r="AQ338" s="305"/>
      <c r="AR338" s="305"/>
      <c r="AS338" s="305"/>
      <c r="AT338" s="305"/>
      <c r="AU338" s="305"/>
      <c r="AV338" s="305"/>
      <c r="AW338" s="305"/>
      <c r="AX338" s="305"/>
      <c r="AY338" s="305"/>
      <c r="AZ338" s="305"/>
      <c r="BA338" s="305"/>
      <c r="BB338" s="305"/>
      <c r="BC338" s="305"/>
      <c r="BD338" s="305"/>
      <c r="BE338" s="305"/>
      <c r="BF338" s="305"/>
      <c r="BG338" s="305"/>
      <c r="BH338" s="305"/>
      <c r="BI338" s="305"/>
      <c r="BJ338" s="305"/>
      <c r="BK338" s="305"/>
      <c r="BL338" s="305"/>
      <c r="BM338" s="305"/>
      <c r="BN338" s="305"/>
      <c r="BO338" s="305"/>
      <c r="BP338" s="305"/>
      <c r="BQ338" s="305"/>
      <c r="BR338" s="305"/>
      <c r="BS338" s="305"/>
      <c r="BT338" s="305"/>
      <c r="BU338" s="305"/>
      <c r="BV338" s="305"/>
      <c r="BW338" s="305"/>
      <c r="BX338" s="305"/>
      <c r="BY338" s="305"/>
      <c r="BZ338" s="305"/>
      <c r="CA338" s="305"/>
      <c r="CB338" s="305"/>
      <c r="CC338" s="305"/>
      <c r="CD338" s="305"/>
      <c r="CE338" s="305"/>
      <c r="CF338" s="305"/>
      <c r="CG338" s="305"/>
      <c r="CH338" s="305"/>
      <c r="CI338" s="305"/>
      <c r="CJ338" s="305"/>
      <c r="CK338" s="305"/>
      <c r="CL338" s="305"/>
      <c r="CM338" s="305"/>
      <c r="CN338" s="305"/>
      <c r="CO338" s="305"/>
      <c r="CP338" s="305"/>
      <c r="CQ338" s="305"/>
      <c r="CR338" s="305"/>
      <c r="CS338" s="305"/>
      <c r="CT338" s="305"/>
      <c r="CU338" s="305"/>
      <c r="CV338" s="305"/>
      <c r="CW338" s="305"/>
      <c r="CX338" s="305"/>
      <c r="CY338" s="305"/>
      <c r="CZ338" s="305"/>
      <c r="DA338" s="305"/>
      <c r="DB338" s="305"/>
      <c r="DC338" s="305"/>
      <c r="DD338" s="305"/>
      <c r="DE338" s="305"/>
      <c r="DF338" s="305"/>
      <c r="DG338" s="305"/>
      <c r="DH338" s="305"/>
      <c r="DI338" s="305"/>
      <c r="DJ338" s="305"/>
      <c r="DK338" s="305"/>
      <c r="DL338" s="305"/>
      <c r="DM338" s="305"/>
      <c r="DN338" s="305"/>
      <c r="DO338" s="305"/>
      <c r="DP338" s="305"/>
      <c r="DQ338" s="305"/>
      <c r="DR338" s="305"/>
      <c r="DS338" s="305"/>
      <c r="DT338" s="305"/>
      <c r="DU338" s="305"/>
      <c r="DV338" s="305"/>
      <c r="DW338" s="305"/>
      <c r="DX338" s="305"/>
      <c r="DY338" s="305"/>
      <c r="DZ338" s="305"/>
      <c r="EA338" s="305"/>
      <c r="EB338" s="305"/>
      <c r="EC338" s="305"/>
      <c r="ED338" s="305"/>
      <c r="EE338" s="305"/>
      <c r="EF338" s="305"/>
      <c r="EG338" s="305"/>
      <c r="EH338" s="305"/>
      <c r="EI338" s="305"/>
      <c r="EJ338" s="305"/>
      <c r="EK338" s="305"/>
    </row>
    <row r="339" spans="1:141" s="299" customFormat="1">
      <c r="A339" s="305"/>
      <c r="B339" s="305"/>
      <c r="C339" s="305"/>
      <c r="D339" s="305"/>
      <c r="E339" s="305"/>
      <c r="F339" s="305"/>
      <c r="G339" s="305"/>
      <c r="H339" s="305"/>
      <c r="I339" s="305"/>
      <c r="J339" s="305"/>
      <c r="K339" s="305"/>
      <c r="L339" s="305"/>
      <c r="M339" s="305"/>
      <c r="N339" s="305"/>
      <c r="O339" s="305"/>
      <c r="P339" s="305"/>
      <c r="Q339" s="305"/>
      <c r="R339" s="305"/>
      <c r="S339" s="305"/>
      <c r="T339" s="305"/>
      <c r="U339" s="305"/>
      <c r="V339" s="305"/>
      <c r="W339" s="305"/>
      <c r="X339" s="305"/>
      <c r="Y339" s="305"/>
      <c r="Z339" s="305"/>
      <c r="AA339" s="305"/>
      <c r="AB339" s="305"/>
      <c r="AC339" s="305"/>
      <c r="AD339" s="305"/>
      <c r="AE339" s="305"/>
      <c r="AF339" s="305"/>
      <c r="AG339" s="305"/>
      <c r="AH339" s="305"/>
      <c r="AI339" s="305"/>
      <c r="AJ339" s="305"/>
      <c r="AK339" s="305"/>
      <c r="AL339" s="305"/>
      <c r="AM339" s="305"/>
      <c r="AN339" s="305"/>
      <c r="AO339" s="305"/>
      <c r="AP339" s="305"/>
      <c r="AQ339" s="305"/>
      <c r="AR339" s="305"/>
      <c r="AS339" s="305"/>
      <c r="AT339" s="305"/>
      <c r="AU339" s="305"/>
      <c r="AV339" s="305"/>
      <c r="AW339" s="305"/>
      <c r="AX339" s="305"/>
      <c r="AY339" s="305"/>
      <c r="AZ339" s="305"/>
      <c r="BA339" s="305"/>
      <c r="BB339" s="305"/>
      <c r="BC339" s="305"/>
      <c r="BD339" s="305"/>
      <c r="BE339" s="305"/>
      <c r="BF339" s="305"/>
      <c r="BG339" s="305"/>
      <c r="BH339" s="305"/>
      <c r="BI339" s="305"/>
      <c r="BJ339" s="305"/>
      <c r="BK339" s="305"/>
      <c r="BL339" s="305"/>
      <c r="BM339" s="305"/>
      <c r="BN339" s="305"/>
      <c r="BO339" s="305"/>
      <c r="BP339" s="305"/>
      <c r="BQ339" s="305"/>
      <c r="BR339" s="305"/>
      <c r="BS339" s="305"/>
      <c r="BT339" s="305"/>
      <c r="BU339" s="305"/>
      <c r="BV339" s="305"/>
      <c r="BW339" s="305"/>
      <c r="BX339" s="305"/>
      <c r="BY339" s="305"/>
      <c r="BZ339" s="305"/>
      <c r="CA339" s="305"/>
      <c r="CB339" s="305"/>
      <c r="CC339" s="305"/>
      <c r="CD339" s="305"/>
      <c r="CE339" s="305"/>
      <c r="CF339" s="305"/>
      <c r="CG339" s="305"/>
      <c r="CH339" s="305"/>
      <c r="CI339" s="305"/>
      <c r="CJ339" s="305"/>
      <c r="CK339" s="305"/>
      <c r="CL339" s="305"/>
      <c r="CM339" s="305"/>
      <c r="CN339" s="305"/>
      <c r="CO339" s="305"/>
      <c r="CP339" s="305"/>
      <c r="CQ339" s="305"/>
      <c r="CR339" s="305"/>
      <c r="CS339" s="305"/>
      <c r="CT339" s="305"/>
      <c r="CU339" s="305"/>
      <c r="CV339" s="305"/>
      <c r="CW339" s="305"/>
      <c r="CX339" s="305"/>
      <c r="CY339" s="305"/>
      <c r="CZ339" s="305"/>
      <c r="DA339" s="305"/>
      <c r="DB339" s="305"/>
      <c r="DC339" s="305"/>
      <c r="DD339" s="305"/>
      <c r="DE339" s="305"/>
      <c r="DF339" s="305"/>
      <c r="DG339" s="305"/>
      <c r="DH339" s="305"/>
      <c r="DI339" s="305"/>
      <c r="DJ339" s="305"/>
      <c r="DK339" s="305"/>
      <c r="DL339" s="305"/>
      <c r="DM339" s="305"/>
      <c r="DN339" s="305"/>
      <c r="DO339" s="305"/>
      <c r="DP339" s="305"/>
      <c r="DQ339" s="305"/>
      <c r="DR339" s="305"/>
      <c r="DS339" s="305"/>
      <c r="DT339" s="305"/>
      <c r="DU339" s="305"/>
      <c r="DV339" s="305"/>
      <c r="DW339" s="305"/>
      <c r="DX339" s="305"/>
      <c r="DY339" s="305"/>
      <c r="DZ339" s="305"/>
      <c r="EA339" s="305"/>
      <c r="EB339" s="305"/>
      <c r="EC339" s="305"/>
      <c r="ED339" s="305"/>
      <c r="EE339" s="305"/>
      <c r="EF339" s="305"/>
      <c r="EG339" s="305"/>
      <c r="EH339" s="305"/>
      <c r="EI339" s="305"/>
      <c r="EJ339" s="305"/>
      <c r="EK339" s="305"/>
    </row>
    <row r="340" spans="1:141" s="299" customFormat="1">
      <c r="A340" s="305"/>
      <c r="B340" s="305"/>
      <c r="C340" s="305"/>
      <c r="D340" s="305"/>
      <c r="E340" s="305"/>
      <c r="F340" s="305"/>
      <c r="G340" s="305"/>
      <c r="H340" s="305"/>
      <c r="I340" s="305"/>
      <c r="J340" s="305"/>
      <c r="K340" s="305"/>
      <c r="L340" s="305"/>
      <c r="M340" s="305"/>
      <c r="N340" s="305"/>
      <c r="O340" s="305"/>
      <c r="P340" s="305"/>
      <c r="Q340" s="305"/>
      <c r="R340" s="305"/>
      <c r="S340" s="305"/>
      <c r="T340" s="305"/>
      <c r="U340" s="305"/>
      <c r="V340" s="305"/>
      <c r="W340" s="305"/>
      <c r="X340" s="305"/>
      <c r="Y340" s="305"/>
      <c r="Z340" s="305"/>
      <c r="AA340" s="305"/>
      <c r="AB340" s="305"/>
      <c r="AC340" s="305"/>
      <c r="AD340" s="305"/>
      <c r="AE340" s="305"/>
      <c r="AF340" s="305"/>
      <c r="AG340" s="305"/>
      <c r="AH340" s="305"/>
      <c r="AI340" s="305"/>
      <c r="AJ340" s="305"/>
      <c r="AK340" s="305"/>
      <c r="AL340" s="305"/>
      <c r="AM340" s="305"/>
      <c r="AN340" s="305"/>
      <c r="AO340" s="305"/>
      <c r="AP340" s="305"/>
      <c r="AQ340" s="305"/>
      <c r="AR340" s="305"/>
      <c r="AS340" s="305"/>
      <c r="AT340" s="305"/>
      <c r="AU340" s="305"/>
      <c r="AV340" s="305"/>
      <c r="AW340" s="305"/>
      <c r="AX340" s="305"/>
      <c r="AY340" s="305"/>
      <c r="AZ340" s="305"/>
      <c r="BA340" s="305"/>
      <c r="BB340" s="305"/>
      <c r="BC340" s="305"/>
      <c r="BD340" s="305"/>
      <c r="BE340" s="305"/>
      <c r="BF340" s="305"/>
      <c r="BG340" s="305"/>
      <c r="BH340" s="305"/>
      <c r="BI340" s="305"/>
      <c r="BJ340" s="305"/>
      <c r="BK340" s="305"/>
      <c r="BL340" s="305"/>
      <c r="BM340" s="305"/>
      <c r="BN340" s="305"/>
      <c r="BO340" s="305"/>
      <c r="BP340" s="305"/>
      <c r="BQ340" s="305"/>
      <c r="BR340" s="305"/>
      <c r="BS340" s="305"/>
      <c r="BT340" s="305"/>
      <c r="BU340" s="305"/>
      <c r="BV340" s="305"/>
      <c r="BW340" s="305"/>
      <c r="BX340" s="305"/>
      <c r="BY340" s="305"/>
      <c r="BZ340" s="305"/>
      <c r="CA340" s="305"/>
      <c r="CB340" s="305"/>
      <c r="CC340" s="305"/>
      <c r="CD340" s="305"/>
      <c r="CE340" s="305"/>
      <c r="CF340" s="305"/>
      <c r="CG340" s="305"/>
      <c r="CH340" s="305"/>
      <c r="CI340" s="305"/>
      <c r="CJ340" s="305"/>
      <c r="CK340" s="305"/>
      <c r="CL340" s="305"/>
      <c r="CM340" s="305"/>
      <c r="CN340" s="305"/>
      <c r="CO340" s="305"/>
      <c r="CP340" s="305"/>
      <c r="CQ340" s="305"/>
      <c r="CR340" s="305"/>
      <c r="CS340" s="305"/>
      <c r="CT340" s="305"/>
      <c r="CU340" s="305"/>
      <c r="CV340" s="305"/>
      <c r="CW340" s="305"/>
      <c r="CX340" s="305"/>
      <c r="CY340" s="305"/>
      <c r="CZ340" s="305"/>
      <c r="DA340" s="305"/>
      <c r="DB340" s="305"/>
      <c r="DC340" s="305"/>
      <c r="DD340" s="305"/>
      <c r="DE340" s="305"/>
      <c r="DF340" s="305"/>
      <c r="DG340" s="305"/>
      <c r="DH340" s="305"/>
      <c r="DI340" s="305"/>
      <c r="DJ340" s="305"/>
      <c r="DK340" s="305"/>
      <c r="DL340" s="305"/>
      <c r="DM340" s="305"/>
      <c r="DN340" s="305"/>
      <c r="DO340" s="305"/>
      <c r="DP340" s="305"/>
      <c r="DQ340" s="305"/>
      <c r="DR340" s="305"/>
      <c r="DS340" s="305"/>
      <c r="DT340" s="305"/>
      <c r="DU340" s="305"/>
      <c r="DV340" s="305"/>
      <c r="DW340" s="305"/>
      <c r="DX340" s="305"/>
      <c r="DY340" s="305"/>
      <c r="DZ340" s="305"/>
      <c r="EA340" s="305"/>
      <c r="EB340" s="305"/>
      <c r="EC340" s="305"/>
      <c r="ED340" s="305"/>
      <c r="EE340" s="305"/>
      <c r="EF340" s="305"/>
      <c r="EG340" s="305"/>
      <c r="EH340" s="305"/>
      <c r="EI340" s="305"/>
      <c r="EJ340" s="305"/>
      <c r="EK340" s="305"/>
    </row>
    <row r="341" spans="1:141" s="299" customFormat="1">
      <c r="A341" s="305"/>
      <c r="B341" s="305"/>
      <c r="C341" s="305"/>
      <c r="D341" s="305"/>
      <c r="E341" s="305"/>
      <c r="F341" s="305"/>
      <c r="G341" s="305"/>
      <c r="H341" s="305"/>
      <c r="I341" s="305"/>
      <c r="J341" s="305"/>
      <c r="K341" s="305"/>
      <c r="L341" s="305"/>
      <c r="M341" s="305"/>
      <c r="N341" s="305"/>
      <c r="O341" s="305"/>
      <c r="P341" s="305"/>
      <c r="Q341" s="305"/>
      <c r="R341" s="305"/>
      <c r="S341" s="305"/>
      <c r="T341" s="305"/>
      <c r="U341" s="305"/>
      <c r="V341" s="305"/>
      <c r="W341" s="305"/>
      <c r="X341" s="305"/>
      <c r="Y341" s="305"/>
      <c r="Z341" s="305"/>
      <c r="AA341" s="305"/>
      <c r="AB341" s="305"/>
      <c r="AC341" s="305"/>
      <c r="AD341" s="305"/>
      <c r="AE341" s="305"/>
      <c r="AF341" s="305"/>
      <c r="AG341" s="305"/>
      <c r="AH341" s="305"/>
      <c r="AI341" s="305"/>
      <c r="AJ341" s="305"/>
      <c r="AK341" s="305"/>
      <c r="AL341" s="305"/>
      <c r="AM341" s="305"/>
      <c r="AN341" s="305"/>
      <c r="AO341" s="305"/>
      <c r="AP341" s="305"/>
      <c r="AQ341" s="305"/>
      <c r="AR341" s="305"/>
      <c r="AS341" s="305"/>
      <c r="AT341" s="305"/>
      <c r="AU341" s="305"/>
      <c r="AV341" s="305"/>
      <c r="AW341" s="305"/>
      <c r="AX341" s="305"/>
      <c r="AY341" s="305"/>
      <c r="AZ341" s="305"/>
      <c r="BA341" s="305"/>
      <c r="BB341" s="305"/>
      <c r="BC341" s="305"/>
      <c r="BD341" s="305"/>
      <c r="BE341" s="305"/>
      <c r="BF341" s="305"/>
      <c r="BG341" s="305"/>
      <c r="BH341" s="305"/>
      <c r="BI341" s="305"/>
      <c r="BJ341" s="305"/>
      <c r="BK341" s="305"/>
      <c r="BL341" s="305"/>
      <c r="BM341" s="305"/>
      <c r="BN341" s="305"/>
      <c r="BO341" s="305"/>
      <c r="BP341" s="305"/>
      <c r="BQ341" s="305"/>
      <c r="BR341" s="305"/>
      <c r="BS341" s="305"/>
      <c r="BT341" s="305"/>
      <c r="BU341" s="305"/>
      <c r="BV341" s="305"/>
      <c r="BW341" s="305"/>
      <c r="BX341" s="305"/>
      <c r="BY341" s="305"/>
      <c r="BZ341" s="305"/>
      <c r="CA341" s="305"/>
      <c r="CB341" s="305"/>
      <c r="CC341" s="305"/>
      <c r="CD341" s="305"/>
      <c r="CE341" s="305"/>
      <c r="CF341" s="305"/>
      <c r="CG341" s="305"/>
      <c r="CH341" s="305"/>
      <c r="CI341" s="305"/>
      <c r="CJ341" s="305"/>
      <c r="CK341" s="305"/>
      <c r="CL341" s="305"/>
      <c r="CM341" s="305"/>
      <c r="CN341" s="305"/>
      <c r="CO341" s="305"/>
      <c r="CP341" s="305"/>
      <c r="CQ341" s="305"/>
      <c r="CR341" s="305"/>
      <c r="CS341" s="305"/>
      <c r="CT341" s="305"/>
      <c r="CU341" s="305"/>
      <c r="CV341" s="305"/>
      <c r="CW341" s="305"/>
      <c r="CX341" s="305"/>
      <c r="CY341" s="305"/>
      <c r="CZ341" s="305"/>
      <c r="DA341" s="305"/>
      <c r="DB341" s="305"/>
      <c r="DC341" s="305"/>
      <c r="DD341" s="305"/>
      <c r="DE341" s="305"/>
      <c r="DF341" s="305"/>
      <c r="DG341" s="305"/>
      <c r="DH341" s="305"/>
      <c r="DI341" s="305"/>
      <c r="DJ341" s="305"/>
      <c r="DK341" s="305"/>
      <c r="DL341" s="305"/>
      <c r="DM341" s="305"/>
      <c r="DN341" s="305"/>
      <c r="DO341" s="305"/>
      <c r="DP341" s="305"/>
      <c r="DQ341" s="305"/>
      <c r="DR341" s="305"/>
      <c r="DS341" s="305"/>
      <c r="DT341" s="305"/>
      <c r="DU341" s="305"/>
      <c r="DV341" s="305"/>
      <c r="DW341" s="305"/>
      <c r="DX341" s="305"/>
      <c r="DY341" s="305"/>
      <c r="DZ341" s="305"/>
      <c r="EA341" s="305"/>
      <c r="EB341" s="305"/>
      <c r="EC341" s="305"/>
      <c r="ED341" s="305"/>
      <c r="EE341" s="305"/>
      <c r="EF341" s="305"/>
      <c r="EG341" s="305"/>
      <c r="EH341" s="305"/>
      <c r="EI341" s="305"/>
      <c r="EJ341" s="305"/>
      <c r="EK341" s="305"/>
    </row>
    <row r="342" spans="1:141" s="299" customFormat="1">
      <c r="A342" s="305"/>
      <c r="B342" s="305"/>
      <c r="C342" s="305"/>
      <c r="D342" s="305"/>
      <c r="E342" s="305"/>
      <c r="F342" s="305"/>
      <c r="G342" s="305"/>
      <c r="H342" s="305"/>
      <c r="I342" s="305"/>
      <c r="J342" s="305"/>
      <c r="K342" s="305"/>
      <c r="L342" s="305"/>
      <c r="M342" s="305"/>
      <c r="N342" s="305"/>
      <c r="O342" s="305"/>
      <c r="P342" s="305"/>
      <c r="Q342" s="305"/>
      <c r="R342" s="305"/>
      <c r="S342" s="305"/>
      <c r="T342" s="305"/>
      <c r="U342" s="305"/>
      <c r="V342" s="305"/>
      <c r="W342" s="305"/>
      <c r="X342" s="305"/>
      <c r="Y342" s="305"/>
      <c r="Z342" s="305"/>
      <c r="AA342" s="305"/>
      <c r="AB342" s="305"/>
      <c r="AC342" s="305"/>
      <c r="AD342" s="305"/>
      <c r="AE342" s="305"/>
      <c r="AF342" s="305"/>
      <c r="AG342" s="305"/>
      <c r="AH342" s="305"/>
      <c r="AI342" s="305"/>
      <c r="AJ342" s="305"/>
      <c r="AK342" s="305"/>
      <c r="AL342" s="305"/>
      <c r="AM342" s="305"/>
      <c r="AN342" s="305"/>
      <c r="AO342" s="305"/>
      <c r="AP342" s="305"/>
      <c r="AQ342" s="305"/>
      <c r="AR342" s="305"/>
      <c r="AS342" s="305"/>
      <c r="AT342" s="305"/>
      <c r="AU342" s="305"/>
      <c r="AV342" s="305"/>
      <c r="AW342" s="305"/>
      <c r="AX342" s="305"/>
      <c r="AY342" s="305"/>
      <c r="AZ342" s="305"/>
      <c r="BA342" s="305"/>
      <c r="BB342" s="305"/>
      <c r="BC342" s="305"/>
      <c r="BD342" s="305"/>
      <c r="BE342" s="305"/>
      <c r="BF342" s="305"/>
      <c r="BG342" s="305"/>
      <c r="BH342" s="305"/>
      <c r="BI342" s="305"/>
      <c r="BJ342" s="305"/>
      <c r="BK342" s="305"/>
      <c r="BL342" s="305"/>
      <c r="BM342" s="305"/>
      <c r="BN342" s="305"/>
      <c r="BO342" s="305"/>
      <c r="BP342" s="305"/>
      <c r="BQ342" s="305"/>
      <c r="BR342" s="305"/>
      <c r="BS342" s="305"/>
      <c r="BT342" s="305"/>
      <c r="BU342" s="305"/>
      <c r="BV342" s="305"/>
      <c r="BW342" s="305"/>
      <c r="BX342" s="305"/>
      <c r="BY342" s="305"/>
      <c r="BZ342" s="305"/>
      <c r="CA342" s="305"/>
      <c r="CB342" s="305"/>
      <c r="CC342" s="305"/>
      <c r="CD342" s="305"/>
      <c r="CE342" s="305"/>
      <c r="CF342" s="305"/>
      <c r="CG342" s="305"/>
      <c r="CH342" s="305"/>
      <c r="CI342" s="305"/>
      <c r="CJ342" s="305"/>
      <c r="CK342" s="305"/>
      <c r="CL342" s="305"/>
      <c r="CM342" s="305"/>
      <c r="CN342" s="305"/>
      <c r="CO342" s="305"/>
      <c r="CP342" s="305"/>
      <c r="CQ342" s="305"/>
      <c r="CR342" s="305"/>
      <c r="CS342" s="305"/>
      <c r="CT342" s="305"/>
      <c r="CU342" s="305"/>
      <c r="CV342" s="305"/>
      <c r="CW342" s="305"/>
      <c r="CX342" s="305"/>
      <c r="CY342" s="305"/>
      <c r="CZ342" s="305"/>
      <c r="DA342" s="305"/>
      <c r="DB342" s="305"/>
      <c r="DC342" s="305"/>
      <c r="DD342" s="305"/>
      <c r="DE342" s="305"/>
      <c r="DF342" s="305"/>
      <c r="DG342" s="305"/>
      <c r="DH342" s="305"/>
      <c r="DI342" s="305"/>
      <c r="DJ342" s="305"/>
      <c r="DK342" s="305"/>
      <c r="DL342" s="305"/>
      <c r="DM342" s="305"/>
      <c r="DN342" s="305"/>
      <c r="DO342" s="305"/>
      <c r="DP342" s="305"/>
      <c r="DQ342" s="305"/>
      <c r="DR342" s="305"/>
      <c r="DS342" s="305"/>
      <c r="DT342" s="305"/>
      <c r="DU342" s="305"/>
      <c r="DV342" s="305"/>
      <c r="DW342" s="305"/>
      <c r="DX342" s="305"/>
      <c r="DY342" s="305"/>
      <c r="DZ342" s="305"/>
      <c r="EA342" s="305"/>
      <c r="EB342" s="305"/>
      <c r="EC342" s="305"/>
      <c r="ED342" s="305"/>
      <c r="EE342" s="305"/>
      <c r="EF342" s="305"/>
      <c r="EG342" s="305"/>
      <c r="EH342" s="305"/>
      <c r="EI342" s="305"/>
      <c r="EJ342" s="305"/>
      <c r="EK342" s="305"/>
    </row>
    <row r="343" spans="1:141" s="299" customFormat="1">
      <c r="A343" s="305"/>
      <c r="B343" s="305"/>
      <c r="C343" s="305"/>
      <c r="D343" s="305"/>
      <c r="E343" s="305"/>
      <c r="F343" s="305"/>
      <c r="G343" s="305"/>
      <c r="H343" s="305"/>
      <c r="I343" s="305"/>
      <c r="J343" s="305"/>
      <c r="K343" s="305"/>
      <c r="L343" s="305"/>
      <c r="M343" s="305"/>
      <c r="N343" s="305"/>
      <c r="O343" s="305"/>
      <c r="P343" s="305"/>
      <c r="Q343" s="305"/>
      <c r="R343" s="305"/>
      <c r="S343" s="305"/>
      <c r="T343" s="305"/>
      <c r="U343" s="305"/>
      <c r="V343" s="305"/>
      <c r="W343" s="305"/>
      <c r="X343" s="305"/>
      <c r="Y343" s="305"/>
      <c r="Z343" s="305"/>
      <c r="AA343" s="305"/>
      <c r="AB343" s="305"/>
      <c r="AC343" s="305"/>
      <c r="AD343" s="305"/>
      <c r="AE343" s="305"/>
      <c r="AF343" s="305"/>
      <c r="AG343" s="305"/>
      <c r="AH343" s="305"/>
      <c r="AI343" s="305"/>
      <c r="AJ343" s="305"/>
      <c r="AK343" s="305"/>
      <c r="AL343" s="305"/>
      <c r="AM343" s="305"/>
      <c r="AN343" s="305"/>
      <c r="AO343" s="305"/>
      <c r="AP343" s="305"/>
      <c r="AQ343" s="305"/>
      <c r="AR343" s="305"/>
      <c r="AS343" s="305"/>
      <c r="AT343" s="305"/>
      <c r="AU343" s="305"/>
      <c r="AV343" s="305"/>
      <c r="AW343" s="305"/>
      <c r="AX343" s="305"/>
      <c r="AY343" s="305"/>
      <c r="AZ343" s="305"/>
      <c r="BA343" s="305"/>
      <c r="BB343" s="305"/>
      <c r="BC343" s="305"/>
      <c r="BD343" s="305"/>
      <c r="BE343" s="305"/>
      <c r="BF343" s="305"/>
      <c r="BG343" s="305"/>
      <c r="BH343" s="305"/>
      <c r="BI343" s="305"/>
      <c r="BJ343" s="305"/>
      <c r="BK343" s="305"/>
      <c r="BL343" s="305"/>
      <c r="BM343" s="305"/>
      <c r="BN343" s="305"/>
      <c r="BO343" s="305"/>
      <c r="BP343" s="305"/>
      <c r="BQ343" s="305"/>
      <c r="BR343" s="305"/>
      <c r="BS343" s="305"/>
      <c r="BT343" s="305"/>
      <c r="BU343" s="305"/>
      <c r="BV343" s="305"/>
      <c r="BW343" s="305"/>
      <c r="BX343" s="305"/>
      <c r="BY343" s="305"/>
      <c r="BZ343" s="305"/>
      <c r="CA343" s="305"/>
      <c r="CB343" s="305"/>
      <c r="CC343" s="305"/>
      <c r="CD343" s="305"/>
      <c r="CE343" s="305"/>
      <c r="CF343" s="305"/>
      <c r="CG343" s="305"/>
      <c r="CH343" s="305"/>
      <c r="CI343" s="305"/>
      <c r="CJ343" s="305"/>
      <c r="CK343" s="305"/>
      <c r="CL343" s="305"/>
      <c r="CM343" s="305"/>
      <c r="CN343" s="305"/>
      <c r="CO343" s="305"/>
      <c r="CP343" s="305"/>
      <c r="CQ343" s="305"/>
      <c r="CR343" s="305"/>
      <c r="CS343" s="305"/>
      <c r="CT343" s="305"/>
      <c r="CU343" s="305"/>
      <c r="CV343" s="305"/>
      <c r="CW343" s="305"/>
      <c r="CX343" s="305"/>
      <c r="CY343" s="305"/>
      <c r="CZ343" s="305"/>
      <c r="DA343" s="305"/>
      <c r="DB343" s="305"/>
      <c r="DC343" s="305"/>
      <c r="DD343" s="305"/>
      <c r="DE343" s="305"/>
      <c r="DF343" s="305"/>
      <c r="DG343" s="305"/>
      <c r="DH343" s="305"/>
      <c r="DI343" s="305"/>
      <c r="DJ343" s="305"/>
      <c r="DK343" s="305"/>
      <c r="DL343" s="305"/>
      <c r="DM343" s="305"/>
      <c r="DN343" s="305"/>
      <c r="DO343" s="305"/>
      <c r="DP343" s="305"/>
      <c r="DQ343" s="305"/>
      <c r="DR343" s="305"/>
      <c r="DS343" s="305"/>
      <c r="DT343" s="305"/>
      <c r="DU343" s="305"/>
      <c r="DV343" s="305"/>
      <c r="DW343" s="305"/>
      <c r="DX343" s="305"/>
      <c r="DY343" s="305"/>
      <c r="DZ343" s="305"/>
      <c r="EA343" s="305"/>
      <c r="EB343" s="305"/>
      <c r="EC343" s="305"/>
      <c r="ED343" s="305"/>
      <c r="EE343" s="305"/>
      <c r="EF343" s="305"/>
      <c r="EG343" s="305"/>
      <c r="EH343" s="305"/>
      <c r="EI343" s="305"/>
      <c r="EJ343" s="305"/>
      <c r="EK343" s="305"/>
    </row>
    <row r="344" spans="1:141" s="299" customFormat="1">
      <c r="A344" s="305"/>
      <c r="B344" s="305"/>
      <c r="C344" s="305"/>
      <c r="D344" s="305"/>
      <c r="E344" s="305"/>
      <c r="F344" s="305"/>
      <c r="G344" s="305"/>
      <c r="H344" s="305"/>
      <c r="I344" s="305"/>
      <c r="J344" s="305"/>
      <c r="K344" s="305"/>
      <c r="L344" s="305"/>
      <c r="M344" s="305"/>
      <c r="N344" s="305"/>
      <c r="O344" s="305"/>
      <c r="P344" s="305"/>
      <c r="Q344" s="305"/>
      <c r="R344" s="305"/>
      <c r="S344" s="305"/>
      <c r="T344" s="305"/>
      <c r="U344" s="305"/>
      <c r="V344" s="305"/>
      <c r="W344" s="305"/>
      <c r="X344" s="305"/>
      <c r="Y344" s="305"/>
      <c r="Z344" s="305"/>
      <c r="AA344" s="305"/>
      <c r="AB344" s="305"/>
      <c r="AC344" s="305"/>
      <c r="AD344" s="305"/>
      <c r="AE344" s="305"/>
      <c r="AF344" s="305"/>
      <c r="AG344" s="305"/>
      <c r="AH344" s="305"/>
      <c r="AI344" s="305"/>
      <c r="AJ344" s="305"/>
      <c r="AK344" s="305"/>
      <c r="AL344" s="305"/>
      <c r="AM344" s="305"/>
      <c r="AN344" s="305"/>
      <c r="AO344" s="305"/>
      <c r="AP344" s="305"/>
      <c r="AQ344" s="305"/>
      <c r="AR344" s="305"/>
      <c r="AS344" s="305"/>
      <c r="AT344" s="305"/>
      <c r="AU344" s="305"/>
      <c r="AV344" s="305"/>
      <c r="AW344" s="305"/>
      <c r="AX344" s="305"/>
      <c r="AY344" s="305"/>
      <c r="AZ344" s="305"/>
      <c r="BA344" s="305"/>
      <c r="BB344" s="305"/>
      <c r="BC344" s="305"/>
      <c r="BD344" s="305"/>
      <c r="BE344" s="305"/>
      <c r="BF344" s="305"/>
      <c r="BG344" s="305"/>
      <c r="BH344" s="305"/>
      <c r="BI344" s="305"/>
      <c r="BJ344" s="305"/>
      <c r="BK344" s="305"/>
      <c r="BL344" s="305"/>
      <c r="BM344" s="305"/>
      <c r="BN344" s="305"/>
      <c r="BO344" s="305"/>
      <c r="BP344" s="305"/>
      <c r="BQ344" s="305"/>
      <c r="BR344" s="305"/>
      <c r="BS344" s="305"/>
      <c r="BT344" s="305"/>
      <c r="BU344" s="305"/>
      <c r="BV344" s="305"/>
      <c r="BW344" s="305"/>
      <c r="BX344" s="305"/>
      <c r="BY344" s="305"/>
      <c r="BZ344" s="305"/>
      <c r="CA344" s="305"/>
      <c r="CB344" s="305"/>
      <c r="CC344" s="305"/>
      <c r="CD344" s="305"/>
      <c r="CE344" s="305"/>
      <c r="CF344" s="305"/>
      <c r="CG344" s="305"/>
      <c r="CH344" s="305"/>
      <c r="CI344" s="305"/>
      <c r="CJ344" s="305"/>
      <c r="CK344" s="305"/>
      <c r="CL344" s="305"/>
      <c r="CM344" s="305"/>
      <c r="CN344" s="305"/>
      <c r="CO344" s="305"/>
      <c r="CP344" s="305"/>
      <c r="CQ344" s="305"/>
      <c r="CR344" s="305"/>
      <c r="CS344" s="305"/>
      <c r="CT344" s="305"/>
      <c r="CU344" s="305"/>
      <c r="CV344" s="305"/>
      <c r="CW344" s="305"/>
      <c r="CX344" s="305"/>
      <c r="CY344" s="305"/>
      <c r="CZ344" s="305"/>
      <c r="DA344" s="305"/>
      <c r="DB344" s="305"/>
      <c r="DC344" s="305"/>
      <c r="DD344" s="305"/>
      <c r="DE344" s="305"/>
      <c r="DF344" s="305"/>
      <c r="DG344" s="305"/>
      <c r="DH344" s="305"/>
      <c r="DI344" s="305"/>
      <c r="DJ344" s="305"/>
      <c r="DK344" s="305"/>
      <c r="DL344" s="305"/>
      <c r="DM344" s="305"/>
      <c r="DN344" s="305"/>
      <c r="DO344" s="305"/>
      <c r="DP344" s="305"/>
      <c r="DQ344" s="305"/>
      <c r="DR344" s="305"/>
      <c r="DS344" s="305"/>
      <c r="DT344" s="305"/>
      <c r="DU344" s="305"/>
      <c r="DV344" s="305"/>
      <c r="DW344" s="305"/>
      <c r="DX344" s="305"/>
      <c r="DY344" s="305"/>
      <c r="DZ344" s="305"/>
      <c r="EA344" s="305"/>
      <c r="EB344" s="305"/>
      <c r="EC344" s="305"/>
      <c r="ED344" s="305"/>
      <c r="EE344" s="305"/>
      <c r="EF344" s="305"/>
      <c r="EG344" s="305"/>
      <c r="EH344" s="305"/>
      <c r="EI344" s="305"/>
      <c r="EJ344" s="305"/>
      <c r="EK344" s="305"/>
    </row>
    <row r="345" spans="1:141" s="299" customFormat="1">
      <c r="A345" s="305"/>
      <c r="B345" s="305"/>
      <c r="C345" s="305"/>
      <c r="D345" s="305"/>
      <c r="E345" s="305"/>
      <c r="F345" s="305"/>
      <c r="G345" s="305"/>
      <c r="H345" s="305"/>
      <c r="I345" s="305"/>
      <c r="J345" s="305"/>
      <c r="K345" s="305"/>
      <c r="L345" s="305"/>
      <c r="M345" s="305"/>
      <c r="N345" s="305"/>
      <c r="O345" s="305"/>
      <c r="P345" s="305"/>
      <c r="Q345" s="305"/>
      <c r="R345" s="305"/>
      <c r="S345" s="305"/>
      <c r="T345" s="305"/>
      <c r="U345" s="305"/>
      <c r="V345" s="305"/>
      <c r="W345" s="305"/>
      <c r="X345" s="305"/>
      <c r="Y345" s="305"/>
      <c r="Z345" s="305"/>
      <c r="AA345" s="305"/>
      <c r="AB345" s="305"/>
      <c r="AC345" s="305"/>
      <c r="AD345" s="305"/>
      <c r="AE345" s="305"/>
      <c r="AF345" s="305"/>
      <c r="AG345" s="305"/>
      <c r="AH345" s="305"/>
      <c r="AI345" s="305"/>
      <c r="AJ345" s="305"/>
      <c r="AK345" s="305"/>
      <c r="AL345" s="305"/>
      <c r="AM345" s="305"/>
      <c r="AN345" s="305"/>
      <c r="AO345" s="305"/>
      <c r="AP345" s="305"/>
      <c r="AQ345" s="305"/>
      <c r="AR345" s="305"/>
      <c r="AS345" s="305"/>
      <c r="AT345" s="305"/>
      <c r="AU345" s="305"/>
      <c r="AV345" s="305"/>
      <c r="AW345" s="305"/>
      <c r="AX345" s="305"/>
      <c r="AY345" s="305"/>
      <c r="AZ345" s="305"/>
      <c r="BA345" s="305"/>
      <c r="BB345" s="305"/>
      <c r="BC345" s="305"/>
      <c r="BD345" s="305"/>
      <c r="BE345" s="305"/>
      <c r="BF345" s="305"/>
      <c r="BG345" s="305"/>
      <c r="BH345" s="305"/>
      <c r="BI345" s="305"/>
      <c r="BJ345" s="305"/>
      <c r="BK345" s="305"/>
      <c r="BL345" s="305"/>
      <c r="BM345" s="305"/>
      <c r="BN345" s="305"/>
      <c r="BO345" s="305"/>
      <c r="BP345" s="305"/>
      <c r="BQ345" s="305"/>
      <c r="BR345" s="305"/>
      <c r="BS345" s="305"/>
      <c r="BT345" s="305"/>
      <c r="BU345" s="305"/>
      <c r="BV345" s="305"/>
      <c r="BW345" s="305"/>
      <c r="BX345" s="305"/>
      <c r="BY345" s="305"/>
      <c r="BZ345" s="305"/>
      <c r="CA345" s="305"/>
      <c r="CB345" s="305"/>
      <c r="CC345" s="305"/>
      <c r="CD345" s="305"/>
      <c r="CE345" s="305"/>
      <c r="CF345" s="305"/>
      <c r="CG345" s="305"/>
      <c r="CH345" s="305"/>
      <c r="CI345" s="305"/>
      <c r="CJ345" s="305"/>
      <c r="CK345" s="305"/>
      <c r="CL345" s="305"/>
      <c r="CM345" s="305"/>
      <c r="CN345" s="305"/>
      <c r="CO345" s="305"/>
      <c r="CP345" s="305"/>
      <c r="CQ345" s="305"/>
      <c r="CR345" s="305"/>
      <c r="CS345" s="305"/>
      <c r="CT345" s="305"/>
      <c r="CU345" s="305"/>
      <c r="CV345" s="305"/>
      <c r="CW345" s="305"/>
      <c r="CX345" s="305"/>
      <c r="CY345" s="305"/>
      <c r="CZ345" s="305"/>
      <c r="DA345" s="305"/>
      <c r="DB345" s="305"/>
      <c r="DC345" s="305"/>
      <c r="DD345" s="305"/>
      <c r="DE345" s="305"/>
      <c r="DF345" s="305"/>
      <c r="DG345" s="305"/>
      <c r="DH345" s="305"/>
      <c r="DI345" s="305"/>
      <c r="DJ345" s="305"/>
      <c r="DK345" s="305"/>
      <c r="DL345" s="305"/>
      <c r="DM345" s="305"/>
      <c r="DN345" s="305"/>
      <c r="DO345" s="305"/>
      <c r="DP345" s="305"/>
      <c r="DQ345" s="305"/>
      <c r="DR345" s="305"/>
      <c r="DS345" s="305"/>
      <c r="DT345" s="305"/>
      <c r="DU345" s="305"/>
      <c r="DV345" s="305"/>
      <c r="DW345" s="305"/>
      <c r="DX345" s="305"/>
      <c r="DY345" s="305"/>
      <c r="DZ345" s="305"/>
      <c r="EA345" s="305"/>
      <c r="EB345" s="305"/>
      <c r="EC345" s="305"/>
      <c r="ED345" s="305"/>
      <c r="EE345" s="305"/>
      <c r="EF345" s="305"/>
      <c r="EG345" s="305"/>
      <c r="EH345" s="305"/>
      <c r="EI345" s="305"/>
      <c r="EJ345" s="305"/>
      <c r="EK345" s="305"/>
    </row>
    <row r="346" spans="1:141" s="299" customFormat="1">
      <c r="A346" s="305"/>
      <c r="B346" s="305"/>
      <c r="C346" s="305"/>
      <c r="D346" s="305"/>
      <c r="E346" s="305"/>
      <c r="F346" s="305"/>
      <c r="G346" s="305"/>
      <c r="H346" s="305"/>
      <c r="I346" s="305"/>
      <c r="J346" s="305"/>
      <c r="K346" s="305"/>
      <c r="L346" s="305"/>
      <c r="M346" s="305"/>
      <c r="N346" s="305"/>
      <c r="O346" s="305"/>
      <c r="P346" s="305"/>
      <c r="Q346" s="305"/>
      <c r="R346" s="305"/>
      <c r="S346" s="305"/>
      <c r="T346" s="305"/>
      <c r="U346" s="305"/>
      <c r="V346" s="305"/>
      <c r="W346" s="305"/>
      <c r="X346" s="305"/>
      <c r="Y346" s="305"/>
      <c r="Z346" s="305"/>
      <c r="AA346" s="305"/>
      <c r="AB346" s="305"/>
      <c r="AC346" s="305"/>
      <c r="AD346" s="305"/>
      <c r="AE346" s="305"/>
      <c r="AF346" s="305"/>
      <c r="AG346" s="305"/>
      <c r="AH346" s="305"/>
      <c r="AI346" s="305"/>
      <c r="AJ346" s="305"/>
      <c r="AK346" s="305"/>
      <c r="AL346" s="305"/>
      <c r="AM346" s="305"/>
      <c r="AN346" s="305"/>
      <c r="AO346" s="305"/>
      <c r="AP346" s="305"/>
      <c r="AQ346" s="305"/>
      <c r="AR346" s="305"/>
      <c r="AS346" s="305"/>
      <c r="AT346" s="305"/>
      <c r="AU346" s="305"/>
      <c r="AV346" s="305"/>
      <c r="AW346" s="305"/>
      <c r="AX346" s="305"/>
      <c r="AY346" s="305"/>
      <c r="AZ346" s="305"/>
      <c r="BA346" s="305"/>
      <c r="BB346" s="305"/>
      <c r="BC346" s="305"/>
      <c r="BD346" s="305"/>
      <c r="BE346" s="305"/>
      <c r="BF346" s="305"/>
      <c r="BG346" s="305"/>
      <c r="BH346" s="305"/>
      <c r="BI346" s="305"/>
      <c r="BJ346" s="305"/>
      <c r="BK346" s="305"/>
      <c r="BL346" s="305"/>
      <c r="BM346" s="305"/>
      <c r="BN346" s="305"/>
      <c r="BO346" s="305"/>
      <c r="BP346" s="305"/>
      <c r="BQ346" s="305"/>
      <c r="BR346" s="305"/>
      <c r="BS346" s="305"/>
      <c r="BT346" s="305"/>
      <c r="BU346" s="305"/>
      <c r="BV346" s="305"/>
      <c r="BW346" s="305"/>
      <c r="BX346" s="305"/>
      <c r="BY346" s="305"/>
      <c r="BZ346" s="305"/>
      <c r="CA346" s="305"/>
      <c r="CB346" s="305"/>
      <c r="CC346" s="305"/>
      <c r="CD346" s="305"/>
      <c r="CE346" s="305"/>
      <c r="CF346" s="305"/>
      <c r="CG346" s="305"/>
      <c r="CH346" s="305"/>
      <c r="CI346" s="305"/>
      <c r="CJ346" s="305"/>
      <c r="CK346" s="305"/>
      <c r="CL346" s="305"/>
      <c r="CM346" s="305"/>
      <c r="CN346" s="305"/>
      <c r="CO346" s="305"/>
      <c r="CP346" s="305"/>
      <c r="CQ346" s="305"/>
      <c r="CR346" s="305"/>
      <c r="CS346" s="305"/>
      <c r="CT346" s="305"/>
      <c r="CU346" s="305"/>
      <c r="CV346" s="305"/>
      <c r="CW346" s="305"/>
      <c r="CX346" s="305"/>
      <c r="CY346" s="305"/>
      <c r="CZ346" s="305"/>
      <c r="DA346" s="305"/>
      <c r="DB346" s="305"/>
      <c r="DC346" s="305"/>
      <c r="DD346" s="305"/>
      <c r="DE346" s="305"/>
      <c r="DF346" s="305"/>
      <c r="DG346" s="305"/>
      <c r="DH346" s="305"/>
      <c r="DI346" s="305"/>
      <c r="DJ346" s="305"/>
      <c r="DK346" s="305"/>
      <c r="DL346" s="305"/>
      <c r="DM346" s="305"/>
      <c r="DN346" s="305"/>
      <c r="DO346" s="305"/>
      <c r="DP346" s="305"/>
      <c r="DQ346" s="305"/>
      <c r="DR346" s="305"/>
      <c r="DS346" s="305"/>
      <c r="DT346" s="305"/>
      <c r="DU346" s="305"/>
      <c r="DV346" s="305"/>
      <c r="DW346" s="305"/>
      <c r="DX346" s="305"/>
      <c r="DY346" s="305"/>
      <c r="DZ346" s="305"/>
      <c r="EA346" s="305"/>
      <c r="EB346" s="305"/>
      <c r="EC346" s="305"/>
      <c r="ED346" s="305"/>
      <c r="EE346" s="305"/>
      <c r="EF346" s="305"/>
      <c r="EG346" s="305"/>
      <c r="EH346" s="305"/>
      <c r="EI346" s="305"/>
      <c r="EJ346" s="305"/>
      <c r="EK346" s="305"/>
    </row>
    <row r="347" spans="1:141" s="299" customFormat="1">
      <c r="A347" s="305"/>
      <c r="B347" s="305"/>
      <c r="C347" s="305"/>
      <c r="D347" s="305"/>
      <c r="E347" s="305"/>
      <c r="F347" s="305"/>
      <c r="G347" s="305"/>
      <c r="H347" s="305"/>
      <c r="I347" s="305"/>
      <c r="J347" s="305"/>
      <c r="K347" s="305"/>
      <c r="L347" s="305"/>
      <c r="M347" s="305"/>
      <c r="N347" s="305"/>
      <c r="O347" s="305"/>
      <c r="P347" s="305"/>
      <c r="Q347" s="305"/>
      <c r="R347" s="305"/>
      <c r="S347" s="305"/>
      <c r="T347" s="305"/>
      <c r="U347" s="305"/>
      <c r="V347" s="305"/>
      <c r="W347" s="305"/>
      <c r="X347" s="305"/>
      <c r="Y347" s="305"/>
      <c r="Z347" s="305"/>
      <c r="AA347" s="305"/>
      <c r="AB347" s="305"/>
      <c r="AC347" s="305"/>
      <c r="AD347" s="305"/>
      <c r="AE347" s="305"/>
      <c r="AF347" s="305"/>
      <c r="AG347" s="305"/>
      <c r="AH347" s="305"/>
      <c r="AI347" s="305"/>
      <c r="AJ347" s="305"/>
      <c r="AK347" s="305"/>
      <c r="AL347" s="305"/>
      <c r="AM347" s="305"/>
      <c r="AN347" s="305"/>
      <c r="AO347" s="305"/>
      <c r="AP347" s="305"/>
      <c r="AQ347" s="305"/>
      <c r="AR347" s="305"/>
      <c r="AS347" s="305"/>
      <c r="AT347" s="305"/>
      <c r="AU347" s="305"/>
      <c r="AV347" s="305"/>
      <c r="AW347" s="305"/>
      <c r="AX347" s="305"/>
      <c r="AY347" s="305"/>
      <c r="AZ347" s="305"/>
      <c r="BA347" s="305"/>
      <c r="BB347" s="305"/>
      <c r="BC347" s="305"/>
      <c r="BD347" s="305"/>
      <c r="BE347" s="305"/>
      <c r="BF347" s="305"/>
      <c r="BG347" s="305"/>
      <c r="BH347" s="305"/>
      <c r="BI347" s="305"/>
      <c r="BJ347" s="305"/>
      <c r="BK347" s="305"/>
      <c r="BL347" s="305"/>
      <c r="BM347" s="305"/>
      <c r="BN347" s="305"/>
      <c r="BO347" s="305"/>
      <c r="BP347" s="305"/>
      <c r="BQ347" s="305"/>
      <c r="BR347" s="305"/>
      <c r="BS347" s="305"/>
      <c r="BT347" s="305"/>
      <c r="BU347" s="305"/>
      <c r="BV347" s="305"/>
      <c r="BW347" s="305"/>
      <c r="BX347" s="305"/>
      <c r="BY347" s="305"/>
      <c r="BZ347" s="305"/>
      <c r="CA347" s="305"/>
      <c r="CB347" s="305"/>
      <c r="CC347" s="305"/>
      <c r="CD347" s="305"/>
      <c r="CE347" s="305"/>
      <c r="CF347" s="305"/>
      <c r="CG347" s="305"/>
      <c r="CH347" s="305"/>
      <c r="CI347" s="305"/>
      <c r="CJ347" s="305"/>
      <c r="CK347" s="305"/>
      <c r="CL347" s="305"/>
      <c r="CM347" s="305"/>
      <c r="CN347" s="305"/>
      <c r="CO347" s="305"/>
      <c r="CP347" s="305"/>
      <c r="CQ347" s="305"/>
      <c r="CR347" s="305"/>
      <c r="CS347" s="305"/>
      <c r="CT347" s="305"/>
      <c r="CU347" s="305"/>
      <c r="CV347" s="305"/>
      <c r="CW347" s="305"/>
      <c r="CX347" s="305"/>
      <c r="CY347" s="305"/>
      <c r="CZ347" s="305"/>
      <c r="DA347" s="305"/>
      <c r="DB347" s="305"/>
      <c r="DC347" s="305"/>
      <c r="DD347" s="305"/>
      <c r="DE347" s="305"/>
      <c r="DF347" s="305"/>
      <c r="DG347" s="305"/>
      <c r="DH347" s="305"/>
      <c r="DI347" s="305"/>
      <c r="DJ347" s="305"/>
      <c r="DK347" s="305"/>
      <c r="DL347" s="305"/>
      <c r="DM347" s="305"/>
      <c r="DN347" s="305"/>
      <c r="DO347" s="305"/>
      <c r="DP347" s="305"/>
      <c r="DQ347" s="305"/>
      <c r="DR347" s="305"/>
      <c r="DS347" s="305"/>
      <c r="DT347" s="305"/>
      <c r="DU347" s="305"/>
      <c r="DV347" s="305"/>
      <c r="DW347" s="305"/>
      <c r="DX347" s="305"/>
      <c r="DY347" s="305"/>
      <c r="DZ347" s="305"/>
      <c r="EA347" s="305"/>
      <c r="EB347" s="305"/>
      <c r="EC347" s="305"/>
      <c r="ED347" s="305"/>
      <c r="EE347" s="305"/>
      <c r="EF347" s="305"/>
      <c r="EG347" s="305"/>
      <c r="EH347" s="305"/>
      <c r="EI347" s="305"/>
      <c r="EJ347" s="305"/>
      <c r="EK347" s="305"/>
    </row>
    <row r="348" spans="1:141" s="299" customFormat="1">
      <c r="A348" s="305"/>
      <c r="B348" s="305"/>
      <c r="C348" s="305"/>
      <c r="D348" s="305"/>
      <c r="E348" s="305"/>
      <c r="F348" s="305"/>
      <c r="G348" s="305"/>
      <c r="H348" s="305"/>
      <c r="I348" s="305"/>
      <c r="J348" s="305"/>
      <c r="K348" s="305"/>
      <c r="L348" s="305"/>
      <c r="M348" s="305"/>
      <c r="N348" s="305"/>
      <c r="O348" s="305"/>
      <c r="P348" s="305"/>
      <c r="Q348" s="305"/>
      <c r="R348" s="305"/>
      <c r="S348" s="305"/>
      <c r="T348" s="305"/>
      <c r="U348" s="305"/>
      <c r="V348" s="305"/>
      <c r="W348" s="305"/>
      <c r="X348" s="305"/>
      <c r="Y348" s="305"/>
      <c r="Z348" s="305"/>
      <c r="AA348" s="305"/>
      <c r="AB348" s="305"/>
      <c r="AC348" s="305"/>
      <c r="AD348" s="305"/>
      <c r="AE348" s="305"/>
      <c r="AF348" s="305"/>
      <c r="AG348" s="305"/>
      <c r="AH348" s="305"/>
      <c r="AI348" s="305"/>
      <c r="AJ348" s="305"/>
      <c r="AK348" s="305"/>
      <c r="AL348" s="305"/>
      <c r="AM348" s="305"/>
      <c r="AN348" s="305"/>
      <c r="AO348" s="305"/>
      <c r="AP348" s="305"/>
      <c r="AQ348" s="305"/>
      <c r="AR348" s="305"/>
      <c r="AS348" s="305"/>
      <c r="AT348" s="305"/>
      <c r="AU348" s="305"/>
      <c r="AV348" s="305"/>
      <c r="AW348" s="305"/>
      <c r="AX348" s="305"/>
      <c r="AY348" s="305"/>
      <c r="AZ348" s="305"/>
      <c r="BA348" s="305"/>
      <c r="BB348" s="305"/>
      <c r="BC348" s="305"/>
      <c r="BD348" s="305"/>
      <c r="BE348" s="305"/>
      <c r="BF348" s="305"/>
      <c r="BG348" s="305"/>
      <c r="BH348" s="305"/>
      <c r="BI348" s="305"/>
      <c r="BJ348" s="305"/>
      <c r="BK348" s="305"/>
      <c r="BL348" s="305"/>
      <c r="BM348" s="305"/>
      <c r="BN348" s="305"/>
      <c r="BO348" s="305"/>
      <c r="BP348" s="305"/>
      <c r="BQ348" s="305"/>
      <c r="BR348" s="305"/>
      <c r="BS348" s="305"/>
      <c r="BT348" s="305"/>
      <c r="BU348" s="305"/>
      <c r="BV348" s="305"/>
      <c r="BW348" s="305"/>
      <c r="BX348" s="305"/>
      <c r="BY348" s="305"/>
      <c r="BZ348" s="305"/>
      <c r="CA348" s="305"/>
      <c r="CB348" s="305"/>
      <c r="CC348" s="305"/>
      <c r="CD348" s="305"/>
      <c r="CE348" s="305"/>
      <c r="CF348" s="305"/>
      <c r="CG348" s="305"/>
      <c r="CH348" s="305"/>
      <c r="CI348" s="305"/>
      <c r="CJ348" s="305"/>
      <c r="CK348" s="305"/>
      <c r="CL348" s="305"/>
      <c r="CM348" s="305"/>
      <c r="CN348" s="305"/>
      <c r="CO348" s="305"/>
      <c r="CP348" s="305"/>
      <c r="CQ348" s="305"/>
      <c r="CR348" s="305"/>
      <c r="CS348" s="305"/>
      <c r="CT348" s="305"/>
      <c r="CU348" s="305"/>
      <c r="CV348" s="305"/>
      <c r="CW348" s="305"/>
      <c r="CX348" s="305"/>
      <c r="CY348" s="305"/>
      <c r="CZ348" s="305"/>
      <c r="DA348" s="305"/>
      <c r="DB348" s="305"/>
      <c r="DC348" s="305"/>
      <c r="DD348" s="305"/>
      <c r="DE348" s="305"/>
      <c r="DF348" s="305"/>
      <c r="DG348" s="305"/>
      <c r="DH348" s="305"/>
      <c r="DI348" s="305"/>
      <c r="DJ348" s="305"/>
      <c r="DK348" s="305"/>
      <c r="DL348" s="305"/>
      <c r="DM348" s="305"/>
      <c r="DN348" s="305"/>
      <c r="DO348" s="305"/>
      <c r="DP348" s="305"/>
      <c r="DQ348" s="305"/>
      <c r="DR348" s="305"/>
      <c r="DS348" s="305"/>
      <c r="DT348" s="305"/>
      <c r="DU348" s="305"/>
      <c r="DV348" s="305"/>
      <c r="DW348" s="305"/>
      <c r="DX348" s="305"/>
      <c r="DY348" s="305"/>
      <c r="DZ348" s="305"/>
      <c r="EA348" s="305"/>
      <c r="EB348" s="305"/>
      <c r="EC348" s="305"/>
      <c r="ED348" s="305"/>
      <c r="EE348" s="305"/>
      <c r="EF348" s="305"/>
      <c r="EG348" s="305"/>
      <c r="EH348" s="305"/>
      <c r="EI348" s="305"/>
      <c r="EJ348" s="305"/>
      <c r="EK348" s="305"/>
    </row>
    <row r="349" spans="1:141" s="299" customFormat="1">
      <c r="A349" s="305"/>
      <c r="B349" s="305"/>
      <c r="C349" s="305"/>
      <c r="D349" s="305"/>
      <c r="E349" s="305"/>
      <c r="F349" s="305"/>
      <c r="G349" s="305"/>
      <c r="H349" s="305"/>
      <c r="I349" s="305"/>
      <c r="J349" s="305"/>
      <c r="K349" s="305"/>
      <c r="L349" s="305"/>
      <c r="M349" s="305"/>
      <c r="N349" s="305"/>
      <c r="O349" s="305"/>
      <c r="P349" s="305"/>
      <c r="Q349" s="305"/>
      <c r="R349" s="305"/>
      <c r="S349" s="305"/>
      <c r="T349" s="305"/>
      <c r="U349" s="305"/>
      <c r="V349" s="305"/>
      <c r="W349" s="305"/>
      <c r="X349" s="305"/>
      <c r="Y349" s="305"/>
      <c r="Z349" s="305"/>
      <c r="AA349" s="305"/>
      <c r="AB349" s="305"/>
      <c r="AC349" s="305"/>
      <c r="AD349" s="305"/>
      <c r="AE349" s="305"/>
      <c r="AF349" s="305"/>
      <c r="AG349" s="305"/>
      <c r="AH349" s="305"/>
      <c r="AI349" s="305"/>
      <c r="AJ349" s="305"/>
      <c r="AK349" s="305"/>
      <c r="AL349" s="305"/>
      <c r="AM349" s="305"/>
      <c r="AN349" s="305"/>
      <c r="AO349" s="305"/>
      <c r="AP349" s="305"/>
      <c r="AQ349" s="305"/>
      <c r="AR349" s="305"/>
      <c r="AS349" s="305"/>
      <c r="AT349" s="305"/>
      <c r="AU349" s="305"/>
      <c r="AV349" s="305"/>
      <c r="AW349" s="305"/>
      <c r="AX349" s="305"/>
      <c r="AY349" s="305"/>
      <c r="AZ349" s="305"/>
      <c r="BA349" s="305"/>
      <c r="BB349" s="305"/>
      <c r="BC349" s="305"/>
      <c r="BD349" s="305"/>
      <c r="BE349" s="305"/>
      <c r="BF349" s="305"/>
      <c r="BG349" s="305"/>
      <c r="BH349" s="305"/>
      <c r="BI349" s="305"/>
      <c r="BJ349" s="305"/>
      <c r="BK349" s="305"/>
      <c r="BL349" s="305"/>
      <c r="BM349" s="305"/>
      <c r="BN349" s="305"/>
      <c r="BO349" s="305"/>
      <c r="BP349" s="305"/>
      <c r="BQ349" s="305"/>
      <c r="BR349" s="305"/>
      <c r="BS349" s="305"/>
      <c r="BT349" s="305"/>
      <c r="BU349" s="305"/>
      <c r="BV349" s="305"/>
      <c r="BW349" s="305"/>
      <c r="BX349" s="305"/>
      <c r="BY349" s="305"/>
      <c r="BZ349" s="305"/>
      <c r="CA349" s="305"/>
      <c r="CB349" s="305"/>
      <c r="CC349" s="305"/>
      <c r="CD349" s="305"/>
      <c r="CE349" s="305"/>
      <c r="CF349" s="305"/>
      <c r="CG349" s="305"/>
      <c r="CH349" s="305"/>
      <c r="CI349" s="305"/>
      <c r="CJ349" s="305"/>
      <c r="CK349" s="305"/>
      <c r="CL349" s="305"/>
      <c r="CM349" s="305"/>
      <c r="CN349" s="305"/>
      <c r="CO349" s="305"/>
      <c r="CP349" s="305"/>
      <c r="CQ349" s="305"/>
      <c r="CR349" s="305"/>
      <c r="CS349" s="305"/>
      <c r="CT349" s="305"/>
      <c r="CU349" s="305"/>
      <c r="CV349" s="305"/>
      <c r="CW349" s="305"/>
      <c r="CX349" s="305"/>
      <c r="CY349" s="305"/>
      <c r="CZ349" s="305"/>
      <c r="DA349" s="305"/>
      <c r="DB349" s="305"/>
      <c r="DC349" s="305"/>
      <c r="DD349" s="305"/>
      <c r="DE349" s="305"/>
      <c r="DF349" s="305"/>
      <c r="DG349" s="305"/>
      <c r="DH349" s="305"/>
      <c r="DI349" s="305"/>
      <c r="DJ349" s="305"/>
      <c r="DK349" s="305"/>
      <c r="DL349" s="305"/>
      <c r="DM349" s="305"/>
      <c r="DN349" s="305"/>
      <c r="DO349" s="305"/>
      <c r="DP349" s="305"/>
      <c r="DQ349" s="305"/>
      <c r="DR349" s="305"/>
      <c r="DS349" s="305"/>
      <c r="DT349" s="305"/>
      <c r="DU349" s="305"/>
      <c r="DV349" s="305"/>
      <c r="DW349" s="305"/>
      <c r="DX349" s="305"/>
      <c r="DY349" s="305"/>
      <c r="DZ349" s="305"/>
      <c r="EA349" s="305"/>
      <c r="EB349" s="305"/>
      <c r="EC349" s="305"/>
      <c r="ED349" s="305"/>
      <c r="EE349" s="305"/>
      <c r="EF349" s="305"/>
      <c r="EG349" s="305"/>
      <c r="EH349" s="305"/>
      <c r="EI349" s="305"/>
      <c r="EJ349" s="305"/>
      <c r="EK349" s="305"/>
    </row>
    <row r="350" spans="1:141" s="299" customFormat="1">
      <c r="A350" s="305"/>
      <c r="B350" s="305"/>
      <c r="C350" s="305"/>
      <c r="D350" s="305"/>
      <c r="E350" s="305"/>
      <c r="F350" s="305"/>
      <c r="G350" s="305"/>
      <c r="H350" s="305"/>
      <c r="I350" s="305"/>
      <c r="J350" s="305"/>
      <c r="K350" s="305"/>
      <c r="L350" s="305"/>
      <c r="M350" s="305"/>
      <c r="N350" s="305"/>
      <c r="O350" s="305"/>
      <c r="P350" s="305"/>
      <c r="Q350" s="305"/>
      <c r="R350" s="305"/>
      <c r="S350" s="305"/>
      <c r="T350" s="305"/>
      <c r="U350" s="305"/>
      <c r="V350" s="305"/>
      <c r="W350" s="305"/>
      <c r="X350" s="305"/>
      <c r="Y350" s="305"/>
      <c r="Z350" s="305"/>
      <c r="AA350" s="305"/>
      <c r="AB350" s="305"/>
      <c r="AC350" s="305"/>
      <c r="AD350" s="305"/>
      <c r="AE350" s="305"/>
      <c r="AF350" s="305"/>
      <c r="AG350" s="305"/>
      <c r="AH350" s="305"/>
      <c r="AI350" s="305"/>
      <c r="AJ350" s="305"/>
      <c r="AK350" s="305"/>
      <c r="AL350" s="305"/>
      <c r="AM350" s="305"/>
      <c r="AN350" s="305"/>
      <c r="AO350" s="305"/>
      <c r="AP350" s="305"/>
      <c r="AQ350" s="305"/>
      <c r="AR350" s="305"/>
      <c r="AS350" s="305"/>
      <c r="AT350" s="305"/>
      <c r="AU350" s="305"/>
      <c r="AV350" s="305"/>
      <c r="AW350" s="305"/>
      <c r="AX350" s="305"/>
      <c r="AY350" s="305"/>
      <c r="AZ350" s="305"/>
      <c r="BA350" s="305"/>
      <c r="BB350" s="305"/>
      <c r="BC350" s="305"/>
      <c r="BD350" s="305"/>
      <c r="BE350" s="305"/>
      <c r="BF350" s="305"/>
      <c r="BG350" s="305"/>
      <c r="BH350" s="305"/>
      <c r="BI350" s="305"/>
      <c r="BJ350" s="305"/>
      <c r="BK350" s="305"/>
      <c r="BL350" s="305"/>
      <c r="BM350" s="305"/>
      <c r="BN350" s="305"/>
      <c r="BO350" s="305"/>
      <c r="BP350" s="305"/>
      <c r="BQ350" s="305"/>
      <c r="BR350" s="305"/>
      <c r="BS350" s="305"/>
      <c r="BT350" s="305"/>
      <c r="BU350" s="305"/>
      <c r="BV350" s="305"/>
      <c r="BW350" s="305"/>
      <c r="BX350" s="305"/>
      <c r="BY350" s="305"/>
      <c r="BZ350" s="305"/>
      <c r="CA350" s="305"/>
      <c r="CB350" s="305"/>
      <c r="CC350" s="305"/>
      <c r="CD350" s="305"/>
      <c r="CE350" s="305"/>
      <c r="CF350" s="305"/>
      <c r="CG350" s="305"/>
      <c r="CH350" s="305"/>
      <c r="CI350" s="305"/>
      <c r="CJ350" s="305"/>
      <c r="CK350" s="305"/>
      <c r="CL350" s="305"/>
      <c r="CM350" s="305"/>
      <c r="CN350" s="305"/>
      <c r="CO350" s="305"/>
      <c r="CP350" s="305"/>
      <c r="CQ350" s="305"/>
      <c r="CR350" s="305"/>
      <c r="CS350" s="305"/>
      <c r="CT350" s="305"/>
      <c r="CU350" s="305"/>
      <c r="CV350" s="305"/>
      <c r="CW350" s="305"/>
      <c r="CX350" s="305"/>
      <c r="CY350" s="305"/>
      <c r="CZ350" s="305"/>
      <c r="DA350" s="305"/>
      <c r="DB350" s="305"/>
      <c r="DC350" s="305"/>
      <c r="DD350" s="305"/>
      <c r="DE350" s="305"/>
      <c r="DF350" s="305"/>
      <c r="DG350" s="305"/>
      <c r="DH350" s="305"/>
      <c r="DI350" s="305"/>
      <c r="DJ350" s="305"/>
      <c r="DK350" s="305"/>
      <c r="DL350" s="305"/>
      <c r="DM350" s="305"/>
      <c r="DN350" s="305"/>
      <c r="DO350" s="305"/>
      <c r="DP350" s="305"/>
      <c r="DQ350" s="305"/>
      <c r="DR350" s="305"/>
      <c r="DS350" s="305"/>
      <c r="DT350" s="305"/>
      <c r="DU350" s="305"/>
      <c r="DV350" s="305"/>
      <c r="DW350" s="305"/>
      <c r="DX350" s="305"/>
      <c r="DY350" s="305"/>
      <c r="DZ350" s="305"/>
      <c r="EA350" s="305"/>
      <c r="EB350" s="305"/>
      <c r="EC350" s="305"/>
      <c r="ED350" s="305"/>
      <c r="EE350" s="305"/>
      <c r="EF350" s="305"/>
      <c r="EG350" s="305"/>
      <c r="EH350" s="305"/>
      <c r="EI350" s="305"/>
      <c r="EJ350" s="305"/>
      <c r="EK350" s="305"/>
    </row>
    <row r="351" spans="1:141" s="299" customFormat="1">
      <c r="A351" s="305"/>
      <c r="B351" s="305"/>
      <c r="C351" s="305"/>
      <c r="D351" s="305"/>
      <c r="E351" s="305"/>
      <c r="F351" s="305"/>
      <c r="G351" s="305"/>
      <c r="H351" s="305"/>
      <c r="I351" s="305"/>
      <c r="J351" s="305"/>
      <c r="K351" s="305"/>
      <c r="L351" s="305"/>
      <c r="M351" s="305"/>
      <c r="N351" s="305"/>
      <c r="O351" s="305"/>
      <c r="P351" s="305"/>
      <c r="Q351" s="305"/>
      <c r="R351" s="305"/>
      <c r="S351" s="305"/>
      <c r="T351" s="305"/>
      <c r="U351" s="305"/>
      <c r="V351" s="305"/>
      <c r="W351" s="305"/>
      <c r="X351" s="305"/>
      <c r="Y351" s="305"/>
      <c r="Z351" s="305"/>
      <c r="AA351" s="305"/>
      <c r="AB351" s="305"/>
      <c r="AC351" s="305"/>
      <c r="AD351" s="305"/>
      <c r="AE351" s="305"/>
      <c r="AF351" s="305"/>
      <c r="AG351" s="305"/>
      <c r="AH351" s="305"/>
      <c r="AI351" s="305"/>
      <c r="AJ351" s="305"/>
      <c r="AK351" s="305"/>
      <c r="AL351" s="305"/>
      <c r="AM351" s="305"/>
      <c r="AN351" s="305"/>
      <c r="AO351" s="305"/>
      <c r="AP351" s="305"/>
      <c r="AQ351" s="305"/>
      <c r="AR351" s="305"/>
      <c r="AS351" s="305"/>
      <c r="AT351" s="305"/>
      <c r="AU351" s="305"/>
      <c r="AV351" s="305"/>
      <c r="AW351" s="305"/>
      <c r="AX351" s="305"/>
      <c r="AY351" s="305"/>
      <c r="AZ351" s="305"/>
      <c r="BA351" s="305"/>
      <c r="BB351" s="305"/>
      <c r="BC351" s="305"/>
      <c r="BD351" s="305"/>
      <c r="BE351" s="305"/>
      <c r="BF351" s="305"/>
      <c r="BG351" s="305"/>
      <c r="BH351" s="305"/>
      <c r="BI351" s="305"/>
      <c r="BJ351" s="305"/>
      <c r="BK351" s="305"/>
      <c r="BL351" s="305"/>
      <c r="BM351" s="305"/>
      <c r="BN351" s="305"/>
      <c r="BO351" s="305"/>
      <c r="BP351" s="305"/>
      <c r="BQ351" s="305"/>
      <c r="BR351" s="305"/>
      <c r="BS351" s="305"/>
      <c r="BT351" s="305"/>
      <c r="BU351" s="305"/>
      <c r="BV351" s="305"/>
      <c r="BW351" s="305"/>
      <c r="BX351" s="305"/>
      <c r="BY351" s="305"/>
      <c r="BZ351" s="305"/>
      <c r="CA351" s="305"/>
      <c r="CB351" s="305"/>
      <c r="CC351" s="305"/>
      <c r="CD351" s="305"/>
      <c r="CE351" s="305"/>
      <c r="CF351" s="305"/>
      <c r="CG351" s="305"/>
      <c r="CH351" s="305"/>
      <c r="CI351" s="305"/>
      <c r="CJ351" s="305"/>
      <c r="CK351" s="305"/>
      <c r="CL351" s="305"/>
      <c r="CM351" s="305"/>
      <c r="CN351" s="305"/>
      <c r="CO351" s="305"/>
      <c r="CP351" s="305"/>
      <c r="CQ351" s="305"/>
      <c r="CR351" s="305"/>
      <c r="CS351" s="305"/>
      <c r="CT351" s="305"/>
      <c r="CU351" s="305"/>
      <c r="CV351" s="305"/>
      <c r="CW351" s="305"/>
      <c r="CX351" s="305"/>
      <c r="CY351" s="305"/>
      <c r="CZ351" s="305"/>
      <c r="DA351" s="305"/>
      <c r="DB351" s="305"/>
      <c r="DC351" s="305"/>
      <c r="DD351" s="305"/>
      <c r="DE351" s="305"/>
      <c r="DF351" s="305"/>
      <c r="DG351" s="305"/>
      <c r="DH351" s="305"/>
      <c r="DI351" s="305"/>
      <c r="DJ351" s="305"/>
      <c r="DK351" s="305"/>
      <c r="DL351" s="305"/>
      <c r="DM351" s="305"/>
      <c r="DN351" s="305"/>
      <c r="DO351" s="305"/>
      <c r="DP351" s="305"/>
      <c r="DQ351" s="305"/>
      <c r="DR351" s="305"/>
      <c r="DS351" s="305"/>
      <c r="DT351" s="305"/>
      <c r="DU351" s="305"/>
      <c r="DV351" s="305"/>
      <c r="DW351" s="305"/>
      <c r="DX351" s="305"/>
      <c r="DY351" s="305"/>
      <c r="DZ351" s="305"/>
      <c r="EA351" s="305"/>
      <c r="EB351" s="305"/>
      <c r="EC351" s="305"/>
      <c r="ED351" s="305"/>
      <c r="EE351" s="305"/>
      <c r="EF351" s="305"/>
      <c r="EG351" s="305"/>
      <c r="EH351" s="305"/>
      <c r="EI351" s="305"/>
      <c r="EJ351" s="305"/>
      <c r="EK351" s="305"/>
    </row>
    <row r="352" spans="1:141" s="299" customFormat="1">
      <c r="A352" s="305"/>
      <c r="B352" s="305"/>
      <c r="C352" s="305"/>
      <c r="D352" s="305"/>
      <c r="E352" s="305"/>
      <c r="F352" s="305"/>
      <c r="G352" s="305"/>
      <c r="H352" s="305"/>
      <c r="I352" s="305"/>
      <c r="J352" s="305"/>
      <c r="K352" s="305"/>
      <c r="L352" s="305"/>
      <c r="M352" s="305"/>
      <c r="N352" s="305"/>
      <c r="O352" s="305"/>
      <c r="P352" s="305"/>
      <c r="Q352" s="305"/>
      <c r="R352" s="305"/>
      <c r="S352" s="305"/>
      <c r="T352" s="305"/>
      <c r="U352" s="305"/>
      <c r="V352" s="305"/>
      <c r="W352" s="305"/>
      <c r="X352" s="305"/>
      <c r="Y352" s="305"/>
      <c r="Z352" s="305"/>
      <c r="AA352" s="305"/>
      <c r="AB352" s="305"/>
      <c r="AC352" s="305"/>
      <c r="AD352" s="305"/>
      <c r="AE352" s="305"/>
      <c r="AF352" s="305"/>
      <c r="AG352" s="305"/>
      <c r="AH352" s="305"/>
      <c r="AI352" s="305"/>
      <c r="AJ352" s="305"/>
      <c r="AK352" s="305"/>
      <c r="AL352" s="305"/>
      <c r="AM352" s="305"/>
      <c r="AN352" s="305"/>
      <c r="AO352" s="305"/>
      <c r="AP352" s="305"/>
      <c r="AQ352" s="305"/>
      <c r="AR352" s="305"/>
      <c r="AS352" s="305"/>
      <c r="AT352" s="305"/>
      <c r="AU352" s="305"/>
      <c r="AV352" s="305"/>
      <c r="AW352" s="305"/>
      <c r="AX352" s="305"/>
      <c r="AY352" s="305"/>
      <c r="AZ352" s="305"/>
      <c r="BA352" s="305"/>
      <c r="BB352" s="305"/>
      <c r="BC352" s="305"/>
      <c r="BD352" s="305"/>
      <c r="BE352" s="305"/>
      <c r="BF352" s="305"/>
      <c r="BG352" s="305"/>
      <c r="BH352" s="305"/>
      <c r="BI352" s="305"/>
      <c r="BJ352" s="305"/>
      <c r="BK352" s="305"/>
      <c r="BL352" s="305"/>
      <c r="BM352" s="305"/>
      <c r="BN352" s="305"/>
      <c r="BO352" s="305"/>
      <c r="BP352" s="305"/>
      <c r="BQ352" s="305"/>
      <c r="BR352" s="305"/>
      <c r="BS352" s="305"/>
      <c r="BT352" s="305"/>
      <c r="BU352" s="305"/>
      <c r="BV352" s="305"/>
      <c r="BW352" s="305"/>
      <c r="BX352" s="305"/>
      <c r="BY352" s="305"/>
      <c r="BZ352" s="305"/>
      <c r="CA352" s="305"/>
      <c r="CB352" s="305"/>
      <c r="CC352" s="305"/>
      <c r="CD352" s="305"/>
      <c r="CE352" s="305"/>
      <c r="CF352" s="305"/>
      <c r="CG352" s="305"/>
      <c r="CH352" s="305"/>
      <c r="CI352" s="305"/>
      <c r="CJ352" s="305"/>
      <c r="CK352" s="305"/>
      <c r="CL352" s="305"/>
      <c r="CM352" s="305"/>
      <c r="CN352" s="305"/>
      <c r="CO352" s="305"/>
      <c r="CP352" s="305"/>
      <c r="CQ352" s="305"/>
      <c r="CR352" s="305"/>
      <c r="CS352" s="305"/>
      <c r="CT352" s="305"/>
      <c r="CU352" s="305"/>
      <c r="CV352" s="305"/>
      <c r="CW352" s="305"/>
      <c r="CX352" s="305"/>
      <c r="CY352" s="305"/>
      <c r="CZ352" s="305"/>
      <c r="DA352" s="305"/>
      <c r="DB352" s="305"/>
      <c r="DC352" s="305"/>
      <c r="DD352" s="305"/>
      <c r="DE352" s="305"/>
      <c r="DF352" s="305"/>
      <c r="DG352" s="305"/>
      <c r="DH352" s="305"/>
      <c r="DI352" s="305"/>
      <c r="DJ352" s="305"/>
      <c r="DK352" s="305"/>
      <c r="DL352" s="305"/>
      <c r="DM352" s="305"/>
      <c r="DN352" s="305"/>
      <c r="DO352" s="305"/>
      <c r="DP352" s="305"/>
      <c r="DQ352" s="305"/>
      <c r="DR352" s="305"/>
      <c r="DS352" s="305"/>
      <c r="DT352" s="305"/>
      <c r="DU352" s="305"/>
      <c r="DV352" s="305"/>
      <c r="DW352" s="305"/>
      <c r="DX352" s="305"/>
      <c r="DY352" s="305"/>
      <c r="DZ352" s="305"/>
      <c r="EA352" s="305"/>
      <c r="EB352" s="305"/>
      <c r="EC352" s="305"/>
      <c r="ED352" s="305"/>
      <c r="EE352" s="305"/>
      <c r="EF352" s="305"/>
      <c r="EG352" s="305"/>
      <c r="EH352" s="305"/>
      <c r="EI352" s="305"/>
      <c r="EJ352" s="305"/>
      <c r="EK352" s="305"/>
    </row>
    <row r="353" spans="1:141" s="299" customFormat="1">
      <c r="A353" s="305"/>
      <c r="B353" s="305"/>
      <c r="C353" s="305"/>
      <c r="D353" s="305"/>
      <c r="E353" s="305"/>
      <c r="F353" s="305"/>
      <c r="G353" s="305"/>
      <c r="H353" s="305"/>
      <c r="I353" s="305"/>
      <c r="J353" s="305"/>
      <c r="K353" s="305"/>
      <c r="L353" s="305"/>
      <c r="M353" s="305"/>
      <c r="N353" s="305"/>
      <c r="O353" s="305"/>
      <c r="P353" s="305"/>
      <c r="Q353" s="305"/>
      <c r="R353" s="305"/>
      <c r="S353" s="305"/>
      <c r="T353" s="305"/>
      <c r="U353" s="305"/>
      <c r="V353" s="305"/>
      <c r="W353" s="305"/>
      <c r="X353" s="305"/>
      <c r="Y353" s="305"/>
      <c r="Z353" s="305"/>
      <c r="AA353" s="305"/>
      <c r="AB353" s="305"/>
      <c r="AC353" s="305"/>
      <c r="AD353" s="305"/>
      <c r="AE353" s="305"/>
      <c r="AF353" s="305"/>
      <c r="AG353" s="305"/>
      <c r="AH353" s="305"/>
      <c r="AI353" s="305"/>
      <c r="AJ353" s="305"/>
      <c r="AK353" s="305"/>
      <c r="AL353" s="305"/>
      <c r="AM353" s="305"/>
      <c r="AN353" s="305"/>
      <c r="AO353" s="305"/>
      <c r="AP353" s="305"/>
      <c r="AQ353" s="305"/>
      <c r="AR353" s="305"/>
      <c r="AS353" s="305"/>
      <c r="AT353" s="305"/>
      <c r="AU353" s="305"/>
      <c r="AV353" s="305"/>
      <c r="AW353" s="305"/>
      <c r="AX353" s="305"/>
      <c r="AY353" s="305"/>
      <c r="AZ353" s="305"/>
      <c r="BA353" s="305"/>
      <c r="BB353" s="305"/>
      <c r="BC353" s="305"/>
      <c r="BD353" s="305"/>
      <c r="BE353" s="305"/>
      <c r="BF353" s="305"/>
      <c r="BG353" s="305"/>
      <c r="BH353" s="305"/>
      <c r="BI353" s="305"/>
      <c r="BJ353" s="305"/>
      <c r="BK353" s="305"/>
      <c r="BL353" s="305"/>
      <c r="BM353" s="305"/>
      <c r="BN353" s="305"/>
      <c r="BO353" s="305"/>
      <c r="BP353" s="305"/>
      <c r="BQ353" s="305"/>
      <c r="BR353" s="305"/>
      <c r="BS353" s="305"/>
      <c r="BT353" s="305"/>
      <c r="BU353" s="305"/>
      <c r="BV353" s="305"/>
      <c r="BW353" s="305"/>
      <c r="BX353" s="305"/>
      <c r="BY353" s="305"/>
      <c r="BZ353" s="305"/>
      <c r="CA353" s="305"/>
      <c r="CB353" s="305"/>
      <c r="CC353" s="305"/>
      <c r="CD353" s="305"/>
      <c r="CE353" s="305"/>
      <c r="CF353" s="305"/>
      <c r="CG353" s="305"/>
      <c r="CH353" s="305"/>
      <c r="CI353" s="305"/>
      <c r="CJ353" s="305"/>
      <c r="CK353" s="305"/>
      <c r="CL353" s="305"/>
      <c r="CM353" s="305"/>
      <c r="CN353" s="305"/>
      <c r="CO353" s="305"/>
      <c r="CP353" s="305"/>
      <c r="CQ353" s="305"/>
      <c r="CR353" s="305"/>
      <c r="CS353" s="305"/>
      <c r="CT353" s="305"/>
      <c r="CU353" s="305"/>
      <c r="CV353" s="305"/>
      <c r="CW353" s="305"/>
      <c r="CX353" s="305"/>
      <c r="CY353" s="305"/>
      <c r="CZ353" s="305"/>
      <c r="DA353" s="305"/>
      <c r="DB353" s="305"/>
      <c r="DC353" s="305"/>
      <c r="DD353" s="305"/>
      <c r="DE353" s="305"/>
      <c r="DF353" s="305"/>
      <c r="DG353" s="305"/>
      <c r="DH353" s="305"/>
      <c r="DI353" s="305"/>
      <c r="DJ353" s="305"/>
      <c r="DK353" s="305"/>
      <c r="DL353" s="305"/>
      <c r="DM353" s="305"/>
      <c r="DN353" s="305"/>
      <c r="DO353" s="305"/>
      <c r="DP353" s="305"/>
      <c r="DQ353" s="305"/>
      <c r="DR353" s="305"/>
      <c r="DS353" s="305"/>
      <c r="DT353" s="305"/>
      <c r="DU353" s="305"/>
      <c r="DV353" s="305"/>
      <c r="DW353" s="305"/>
      <c r="DX353" s="305"/>
      <c r="DY353" s="305"/>
      <c r="DZ353" s="305"/>
      <c r="EA353" s="305"/>
      <c r="EB353" s="305"/>
      <c r="EC353" s="305"/>
      <c r="ED353" s="305"/>
      <c r="EE353" s="305"/>
      <c r="EF353" s="305"/>
      <c r="EG353" s="305"/>
      <c r="EH353" s="305"/>
      <c r="EI353" s="305"/>
      <c r="EJ353" s="305"/>
      <c r="EK353" s="305"/>
    </row>
    <row r="354" spans="1:141" s="299" customFormat="1">
      <c r="A354" s="305"/>
      <c r="B354" s="305"/>
      <c r="C354" s="305"/>
      <c r="D354" s="305"/>
      <c r="E354" s="305"/>
      <c r="F354" s="305"/>
      <c r="G354" s="305"/>
      <c r="H354" s="305"/>
      <c r="I354" s="305"/>
      <c r="J354" s="305"/>
      <c r="K354" s="305"/>
      <c r="L354" s="305"/>
      <c r="M354" s="305"/>
      <c r="N354" s="305"/>
      <c r="O354" s="305"/>
      <c r="P354" s="305"/>
      <c r="Q354" s="305"/>
      <c r="R354" s="305"/>
      <c r="S354" s="305"/>
      <c r="T354" s="305"/>
      <c r="U354" s="305"/>
      <c r="V354" s="305"/>
      <c r="W354" s="305"/>
      <c r="X354" s="305"/>
      <c r="Y354" s="305"/>
      <c r="Z354" s="305"/>
      <c r="AA354" s="305"/>
      <c r="AB354" s="305"/>
      <c r="AC354" s="305"/>
      <c r="AD354" s="305"/>
      <c r="AE354" s="305"/>
      <c r="AF354" s="305"/>
      <c r="AG354" s="305"/>
      <c r="AH354" s="305"/>
      <c r="AI354" s="305"/>
      <c r="AJ354" s="305"/>
      <c r="AK354" s="305"/>
      <c r="AL354" s="305"/>
      <c r="AM354" s="305"/>
      <c r="AN354" s="305"/>
      <c r="AO354" s="305"/>
      <c r="AP354" s="305"/>
      <c r="AQ354" s="305"/>
      <c r="AR354" s="305"/>
      <c r="AS354" s="305"/>
      <c r="AT354" s="305"/>
      <c r="AU354" s="305"/>
      <c r="AV354" s="305"/>
      <c r="AW354" s="305"/>
      <c r="AX354" s="305"/>
      <c r="AY354" s="305"/>
      <c r="AZ354" s="305"/>
      <c r="BA354" s="305"/>
      <c r="BB354" s="305"/>
      <c r="BC354" s="305"/>
      <c r="BD354" s="305"/>
      <c r="BE354" s="305"/>
      <c r="BF354" s="305"/>
      <c r="BG354" s="305"/>
      <c r="BH354" s="305"/>
      <c r="BI354" s="305"/>
      <c r="BJ354" s="305"/>
      <c r="BK354" s="305"/>
      <c r="BL354" s="305"/>
      <c r="BM354" s="305"/>
      <c r="BN354" s="305"/>
      <c r="BO354" s="305"/>
      <c r="BP354" s="305"/>
      <c r="BQ354" s="305"/>
      <c r="BR354" s="305"/>
      <c r="BS354" s="305"/>
      <c r="BT354" s="305"/>
      <c r="BU354" s="305"/>
      <c r="BV354" s="305"/>
      <c r="BW354" s="305"/>
      <c r="BX354" s="305"/>
      <c r="BY354" s="305"/>
      <c r="BZ354" s="305"/>
      <c r="CA354" s="305"/>
      <c r="CB354" s="305"/>
      <c r="CC354" s="305"/>
      <c r="CD354" s="305"/>
      <c r="CE354" s="305"/>
      <c r="CF354" s="305"/>
      <c r="CG354" s="305"/>
      <c r="CH354" s="305"/>
      <c r="CI354" s="305"/>
      <c r="CJ354" s="305"/>
      <c r="CK354" s="305"/>
      <c r="CL354" s="305"/>
      <c r="CM354" s="305"/>
      <c r="CN354" s="305"/>
      <c r="CO354" s="305"/>
      <c r="CP354" s="305"/>
      <c r="CQ354" s="305"/>
      <c r="CR354" s="305"/>
      <c r="CS354" s="305"/>
      <c r="CT354" s="305"/>
      <c r="CU354" s="305"/>
      <c r="CV354" s="305"/>
      <c r="CW354" s="305"/>
      <c r="CX354" s="305"/>
      <c r="CY354" s="305"/>
      <c r="CZ354" s="305"/>
      <c r="DA354" s="305"/>
      <c r="DB354" s="305"/>
      <c r="DC354" s="305"/>
      <c r="DD354" s="305"/>
      <c r="DE354" s="305"/>
      <c r="DF354" s="305"/>
      <c r="DG354" s="305"/>
      <c r="DH354" s="305"/>
      <c r="DI354" s="305"/>
      <c r="DJ354" s="305"/>
      <c r="DK354" s="305"/>
      <c r="DL354" s="305"/>
      <c r="DM354" s="305"/>
      <c r="DN354" s="305"/>
      <c r="DO354" s="305"/>
      <c r="DP354" s="305"/>
      <c r="DQ354" s="305"/>
      <c r="DR354" s="305"/>
      <c r="DS354" s="305"/>
      <c r="DT354" s="305"/>
      <c r="DU354" s="305"/>
      <c r="DV354" s="305"/>
      <c r="DW354" s="305"/>
      <c r="DX354" s="305"/>
      <c r="DY354" s="305"/>
      <c r="DZ354" s="305"/>
      <c r="EA354" s="305"/>
      <c r="EB354" s="305"/>
      <c r="EC354" s="305"/>
      <c r="ED354" s="305"/>
      <c r="EE354" s="305"/>
      <c r="EF354" s="305"/>
      <c r="EG354" s="305"/>
      <c r="EH354" s="305"/>
      <c r="EI354" s="305"/>
      <c r="EJ354" s="305"/>
      <c r="EK354" s="305"/>
    </row>
    <row r="355" spans="1:141" s="299" customFormat="1">
      <c r="A355" s="305"/>
      <c r="B355" s="305"/>
      <c r="C355" s="305"/>
      <c r="D355" s="305"/>
      <c r="E355" s="305"/>
      <c r="F355" s="305"/>
      <c r="G355" s="305"/>
      <c r="H355" s="305"/>
      <c r="I355" s="305"/>
      <c r="J355" s="305"/>
      <c r="K355" s="305"/>
      <c r="L355" s="305"/>
      <c r="M355" s="305"/>
      <c r="N355" s="305"/>
      <c r="O355" s="305"/>
      <c r="P355" s="305"/>
      <c r="Q355" s="305"/>
      <c r="R355" s="305"/>
      <c r="S355" s="305"/>
      <c r="T355" s="305"/>
      <c r="U355" s="305"/>
      <c r="V355" s="305"/>
      <c r="W355" s="305"/>
      <c r="X355" s="305"/>
      <c r="Y355" s="305"/>
      <c r="Z355" s="305"/>
      <c r="AA355" s="305"/>
      <c r="AB355" s="305"/>
      <c r="AC355" s="305"/>
      <c r="AD355" s="305"/>
      <c r="AE355" s="305"/>
      <c r="AF355" s="305"/>
      <c r="AG355" s="305"/>
      <c r="AH355" s="305"/>
      <c r="AI355" s="305"/>
      <c r="AJ355" s="305"/>
      <c r="AK355" s="305"/>
      <c r="AL355" s="305"/>
      <c r="AM355" s="305"/>
      <c r="AN355" s="305"/>
      <c r="AO355" s="305"/>
      <c r="AP355" s="305"/>
      <c r="AQ355" s="305"/>
      <c r="AR355" s="305"/>
      <c r="AS355" s="305"/>
      <c r="AT355" s="305"/>
      <c r="AU355" s="305"/>
      <c r="AV355" s="305"/>
      <c r="AW355" s="305"/>
      <c r="AX355" s="305"/>
      <c r="AY355" s="305"/>
      <c r="AZ355" s="305"/>
      <c r="BA355" s="305"/>
      <c r="BB355" s="305"/>
      <c r="BC355" s="305"/>
      <c r="BD355" s="305"/>
      <c r="BE355" s="305"/>
      <c r="BF355" s="305"/>
      <c r="BG355" s="305"/>
      <c r="BH355" s="305"/>
      <c r="BI355" s="305"/>
      <c r="BJ355" s="305"/>
      <c r="BK355" s="305"/>
      <c r="BL355" s="305"/>
      <c r="BM355" s="305"/>
      <c r="BN355" s="305"/>
      <c r="BO355" s="305"/>
      <c r="BP355" s="305"/>
      <c r="BQ355" s="305"/>
      <c r="BR355" s="305"/>
      <c r="BS355" s="305"/>
      <c r="BT355" s="305"/>
      <c r="BU355" s="305"/>
      <c r="BV355" s="305"/>
      <c r="BW355" s="305"/>
      <c r="BX355" s="305"/>
      <c r="BY355" s="305"/>
      <c r="BZ355" s="305"/>
      <c r="CA355" s="305"/>
      <c r="CB355" s="305"/>
      <c r="CC355" s="305"/>
      <c r="CD355" s="305"/>
      <c r="CE355" s="305"/>
      <c r="CF355" s="305"/>
      <c r="CG355" s="305"/>
      <c r="CH355" s="305"/>
      <c r="CI355" s="305"/>
      <c r="CJ355" s="305"/>
      <c r="CK355" s="305"/>
      <c r="CL355" s="305"/>
      <c r="CM355" s="305"/>
      <c r="CN355" s="305"/>
      <c r="CO355" s="305"/>
      <c r="CP355" s="305"/>
      <c r="CQ355" s="305"/>
      <c r="CR355" s="305"/>
      <c r="CS355" s="305"/>
      <c r="CT355" s="305"/>
      <c r="CU355" s="305"/>
      <c r="CV355" s="305"/>
      <c r="CW355" s="305"/>
      <c r="CX355" s="305"/>
      <c r="CY355" s="305"/>
      <c r="CZ355" s="305"/>
      <c r="DA355" s="305"/>
      <c r="DB355" s="305"/>
      <c r="DC355" s="305"/>
      <c r="DD355" s="305"/>
      <c r="DE355" s="305"/>
      <c r="DF355" s="305"/>
      <c r="DG355" s="305"/>
      <c r="DH355" s="305"/>
      <c r="DI355" s="305"/>
      <c r="DJ355" s="305"/>
      <c r="DK355" s="305"/>
      <c r="DL355" s="305"/>
      <c r="DM355" s="305"/>
      <c r="DN355" s="305"/>
      <c r="DO355" s="305"/>
      <c r="DP355" s="305"/>
      <c r="DQ355" s="305"/>
      <c r="DR355" s="305"/>
      <c r="DS355" s="305"/>
      <c r="DT355" s="305"/>
      <c r="DU355" s="305"/>
      <c r="DV355" s="305"/>
      <c r="DW355" s="305"/>
      <c r="DX355" s="305"/>
      <c r="DY355" s="305"/>
      <c r="DZ355" s="305"/>
      <c r="EA355" s="305"/>
      <c r="EB355" s="305"/>
      <c r="EC355" s="305"/>
      <c r="ED355" s="305"/>
      <c r="EE355" s="305"/>
      <c r="EF355" s="305"/>
      <c r="EG355" s="305"/>
      <c r="EH355" s="305"/>
      <c r="EI355" s="305"/>
      <c r="EJ355" s="305"/>
      <c r="EK355" s="305"/>
    </row>
    <row r="356" spans="1:141" s="299" customFormat="1">
      <c r="A356" s="305"/>
      <c r="B356" s="305"/>
      <c r="C356" s="305"/>
      <c r="D356" s="305"/>
      <c r="E356" s="305"/>
      <c r="F356" s="305"/>
      <c r="G356" s="305"/>
      <c r="H356" s="305"/>
      <c r="I356" s="305"/>
      <c r="J356" s="305"/>
      <c r="K356" s="305"/>
      <c r="L356" s="305"/>
      <c r="M356" s="305"/>
      <c r="N356" s="305"/>
      <c r="O356" s="305"/>
      <c r="P356" s="305"/>
      <c r="Q356" s="305"/>
      <c r="R356" s="305"/>
      <c r="S356" s="305"/>
      <c r="T356" s="305"/>
      <c r="U356" s="305"/>
      <c r="V356" s="305"/>
      <c r="W356" s="305"/>
      <c r="X356" s="305"/>
      <c r="Y356" s="305"/>
      <c r="Z356" s="305"/>
      <c r="AA356" s="305"/>
      <c r="AB356" s="305"/>
      <c r="AC356" s="305"/>
      <c r="AD356" s="305"/>
      <c r="AE356" s="305"/>
      <c r="AF356" s="305"/>
      <c r="AG356" s="305"/>
      <c r="AH356" s="305"/>
      <c r="AI356" s="305"/>
      <c r="AJ356" s="305"/>
      <c r="AK356" s="305"/>
      <c r="AL356" s="305"/>
      <c r="AM356" s="305"/>
      <c r="AN356" s="305"/>
      <c r="AO356" s="305"/>
      <c r="AP356" s="305"/>
      <c r="AQ356" s="305"/>
      <c r="AR356" s="305"/>
      <c r="AS356" s="305"/>
      <c r="AT356" s="305"/>
      <c r="AU356" s="305"/>
      <c r="AV356" s="305"/>
      <c r="AW356" s="305"/>
      <c r="AX356" s="305"/>
      <c r="AY356" s="305"/>
      <c r="AZ356" s="305"/>
      <c r="BA356" s="305"/>
      <c r="BB356" s="305"/>
      <c r="BC356" s="305"/>
      <c r="BD356" s="305"/>
      <c r="BE356" s="305"/>
      <c r="BF356" s="305"/>
      <c r="BG356" s="305"/>
      <c r="BH356" s="305"/>
      <c r="BI356" s="305"/>
      <c r="BJ356" s="305"/>
      <c r="BK356" s="305"/>
      <c r="BL356" s="305"/>
      <c r="BM356" s="305"/>
      <c r="BN356" s="305"/>
      <c r="BO356" s="305"/>
      <c r="BP356" s="305"/>
      <c r="BQ356" s="305"/>
      <c r="BR356" s="305"/>
      <c r="BS356" s="305"/>
      <c r="BT356" s="305"/>
      <c r="BU356" s="305"/>
      <c r="BV356" s="305"/>
      <c r="BW356" s="305"/>
      <c r="BX356" s="305"/>
      <c r="BY356" s="305"/>
      <c r="BZ356" s="305"/>
      <c r="CA356" s="305"/>
      <c r="CB356" s="305"/>
      <c r="CC356" s="305"/>
      <c r="CD356" s="305"/>
      <c r="CE356" s="305"/>
      <c r="CF356" s="305"/>
      <c r="CG356" s="305"/>
      <c r="CH356" s="305"/>
      <c r="CI356" s="305"/>
      <c r="CJ356" s="305"/>
      <c r="CK356" s="305"/>
      <c r="CL356" s="305"/>
      <c r="CM356" s="305"/>
      <c r="CN356" s="305"/>
      <c r="CO356" s="305"/>
      <c r="CP356" s="305"/>
      <c r="CQ356" s="305"/>
      <c r="CR356" s="305"/>
      <c r="CS356" s="305"/>
      <c r="CT356" s="305"/>
      <c r="CU356" s="305"/>
      <c r="CV356" s="305"/>
      <c r="CW356" s="305"/>
      <c r="CX356" s="305"/>
      <c r="CY356" s="305"/>
      <c r="CZ356" s="305"/>
      <c r="DA356" s="305"/>
      <c r="DB356" s="305"/>
      <c r="DC356" s="305"/>
      <c r="DD356" s="305"/>
      <c r="DE356" s="305"/>
      <c r="DF356" s="305"/>
      <c r="DG356" s="305"/>
      <c r="DH356" s="305"/>
      <c r="DI356" s="305"/>
      <c r="DJ356" s="305"/>
      <c r="DK356" s="305"/>
      <c r="DL356" s="305"/>
      <c r="DM356" s="305"/>
      <c r="DN356" s="305"/>
      <c r="DO356" s="305"/>
      <c r="DP356" s="305"/>
      <c r="DQ356" s="305"/>
      <c r="DR356" s="305"/>
      <c r="DS356" s="305"/>
      <c r="DT356" s="305"/>
      <c r="DU356" s="305"/>
      <c r="DV356" s="305"/>
      <c r="DW356" s="305"/>
      <c r="DX356" s="305"/>
      <c r="DY356" s="305"/>
      <c r="DZ356" s="305"/>
      <c r="EA356" s="305"/>
      <c r="EB356" s="305"/>
      <c r="EC356" s="305"/>
      <c r="ED356" s="305"/>
      <c r="EE356" s="305"/>
      <c r="EF356" s="305"/>
      <c r="EG356" s="305"/>
      <c r="EH356" s="305"/>
      <c r="EI356" s="305"/>
      <c r="EJ356" s="305"/>
      <c r="EK356" s="305"/>
    </row>
    <row r="357" spans="1:141" s="299" customFormat="1">
      <c r="A357" s="305"/>
      <c r="B357" s="305"/>
      <c r="C357" s="305"/>
      <c r="D357" s="305"/>
      <c r="E357" s="305"/>
      <c r="F357" s="305"/>
      <c r="G357" s="305"/>
      <c r="H357" s="305"/>
      <c r="I357" s="305"/>
      <c r="J357" s="305"/>
      <c r="K357" s="305"/>
      <c r="L357" s="305"/>
      <c r="M357" s="305"/>
      <c r="N357" s="305"/>
      <c r="O357" s="305"/>
      <c r="P357" s="305"/>
      <c r="Q357" s="305"/>
      <c r="R357" s="305"/>
      <c r="S357" s="305"/>
      <c r="T357" s="305"/>
      <c r="U357" s="305"/>
      <c r="V357" s="305"/>
      <c r="W357" s="305"/>
      <c r="X357" s="305"/>
      <c r="Y357" s="305"/>
      <c r="Z357" s="305"/>
      <c r="AA357" s="305"/>
      <c r="AB357" s="305"/>
      <c r="AC357" s="305"/>
      <c r="AD357" s="305"/>
      <c r="AE357" s="305"/>
      <c r="AF357" s="305"/>
      <c r="AG357" s="305"/>
      <c r="AH357" s="305"/>
      <c r="AI357" s="305"/>
      <c r="AJ357" s="305"/>
      <c r="AK357" s="305"/>
      <c r="AL357" s="305"/>
      <c r="AM357" s="305"/>
      <c r="AN357" s="305"/>
      <c r="AO357" s="305"/>
      <c r="AP357" s="305"/>
      <c r="AQ357" s="305"/>
      <c r="AR357" s="305"/>
      <c r="AS357" s="305"/>
      <c r="AT357" s="305"/>
      <c r="AU357" s="305"/>
      <c r="AV357" s="305"/>
      <c r="AW357" s="305"/>
      <c r="AX357" s="305"/>
      <c r="AY357" s="305"/>
      <c r="AZ357" s="305"/>
      <c r="BA357" s="305"/>
      <c r="BB357" s="305"/>
      <c r="BC357" s="305"/>
      <c r="BD357" s="305"/>
      <c r="BE357" s="305"/>
      <c r="BF357" s="305"/>
      <c r="BG357" s="305"/>
      <c r="BH357" s="305"/>
      <c r="BI357" s="305"/>
      <c r="BJ357" s="305"/>
      <c r="BK357" s="305"/>
      <c r="BL357" s="305"/>
      <c r="BM357" s="305"/>
      <c r="BN357" s="305"/>
      <c r="BO357" s="305"/>
      <c r="BP357" s="305"/>
      <c r="BQ357" s="305"/>
      <c r="BR357" s="305"/>
      <c r="BS357" s="305"/>
      <c r="BT357" s="305"/>
      <c r="BU357" s="305"/>
      <c r="BV357" s="305"/>
      <c r="BW357" s="305"/>
      <c r="BX357" s="305"/>
      <c r="BY357" s="305"/>
      <c r="BZ357" s="305"/>
      <c r="CA357" s="305"/>
      <c r="CB357" s="305"/>
      <c r="CC357" s="305"/>
      <c r="CD357" s="305"/>
      <c r="CE357" s="305"/>
      <c r="CF357" s="305"/>
      <c r="CG357" s="305"/>
      <c r="CH357" s="305"/>
      <c r="CI357" s="305"/>
      <c r="CJ357" s="305"/>
      <c r="CK357" s="305"/>
      <c r="CL357" s="305"/>
      <c r="CM357" s="305"/>
      <c r="CN357" s="305"/>
      <c r="CO357" s="305"/>
      <c r="CP357" s="305"/>
      <c r="CQ357" s="305"/>
      <c r="CR357" s="305"/>
      <c r="CS357" s="305"/>
      <c r="CT357" s="305"/>
      <c r="CU357" s="305"/>
      <c r="CV357" s="305"/>
      <c r="CW357" s="305"/>
      <c r="CX357" s="305"/>
      <c r="CY357" s="305"/>
      <c r="CZ357" s="305"/>
      <c r="DA357" s="305"/>
      <c r="DB357" s="305"/>
      <c r="DC357" s="305"/>
      <c r="DD357" s="305"/>
      <c r="DE357" s="305"/>
      <c r="DF357" s="305"/>
      <c r="DG357" s="305"/>
      <c r="DH357" s="305"/>
      <c r="DI357" s="305"/>
      <c r="DJ357" s="305"/>
      <c r="DK357" s="305"/>
      <c r="DL357" s="305"/>
      <c r="DM357" s="305"/>
      <c r="DN357" s="305"/>
      <c r="DO357" s="305"/>
      <c r="DP357" s="305"/>
      <c r="DQ357" s="305"/>
      <c r="DR357" s="305"/>
      <c r="DS357" s="305"/>
      <c r="DT357" s="305"/>
      <c r="DU357" s="305"/>
      <c r="DV357" s="305"/>
      <c r="DW357" s="305"/>
      <c r="DX357" s="305"/>
      <c r="DY357" s="305"/>
      <c r="DZ357" s="305"/>
      <c r="EA357" s="305"/>
      <c r="EB357" s="305"/>
      <c r="EC357" s="305"/>
      <c r="ED357" s="305"/>
      <c r="EE357" s="305"/>
      <c r="EF357" s="305"/>
      <c r="EG357" s="305"/>
      <c r="EH357" s="305"/>
      <c r="EI357" s="305"/>
      <c r="EJ357" s="305"/>
      <c r="EK357" s="305"/>
    </row>
    <row r="358" spans="1:141" s="299" customFormat="1">
      <c r="A358" s="305"/>
      <c r="B358" s="305"/>
      <c r="C358" s="305"/>
      <c r="D358" s="305"/>
      <c r="E358" s="305"/>
      <c r="F358" s="305"/>
      <c r="G358" s="305"/>
      <c r="H358" s="305"/>
      <c r="I358" s="305"/>
      <c r="J358" s="305"/>
      <c r="K358" s="305"/>
      <c r="L358" s="305"/>
      <c r="M358" s="305"/>
      <c r="N358" s="305"/>
      <c r="O358" s="305"/>
      <c r="P358" s="305"/>
      <c r="Q358" s="305"/>
      <c r="R358" s="305"/>
      <c r="S358" s="305"/>
      <c r="T358" s="305"/>
      <c r="U358" s="305"/>
      <c r="V358" s="305"/>
      <c r="W358" s="305"/>
      <c r="X358" s="305"/>
      <c r="Y358" s="305"/>
      <c r="Z358" s="305"/>
      <c r="AA358" s="305"/>
      <c r="AB358" s="305"/>
      <c r="AC358" s="305"/>
      <c r="AD358" s="305"/>
      <c r="AE358" s="305"/>
      <c r="AF358" s="305"/>
      <c r="AG358" s="305"/>
      <c r="AH358" s="305"/>
      <c r="AI358" s="305"/>
      <c r="AJ358" s="305"/>
      <c r="AK358" s="305"/>
      <c r="AL358" s="305"/>
      <c r="AM358" s="305"/>
      <c r="AN358" s="305"/>
      <c r="AO358" s="305"/>
      <c r="AP358" s="305"/>
      <c r="AQ358" s="305"/>
      <c r="AR358" s="305"/>
      <c r="AS358" s="305"/>
      <c r="AT358" s="305"/>
      <c r="AU358" s="305"/>
      <c r="AV358" s="305"/>
      <c r="AW358" s="305"/>
      <c r="AX358" s="305"/>
      <c r="AY358" s="305"/>
      <c r="AZ358" s="305"/>
      <c r="BA358" s="305"/>
      <c r="BB358" s="305"/>
      <c r="BC358" s="305"/>
      <c r="BD358" s="305"/>
      <c r="BE358" s="305"/>
      <c r="BF358" s="305"/>
      <c r="BG358" s="305"/>
      <c r="BH358" s="305"/>
      <c r="BI358" s="305"/>
      <c r="BJ358" s="305"/>
      <c r="BK358" s="305"/>
      <c r="BL358" s="305"/>
      <c r="BM358" s="305"/>
      <c r="BN358" s="305"/>
      <c r="BO358" s="305"/>
      <c r="BP358" s="305"/>
      <c r="BQ358" s="305"/>
      <c r="BR358" s="305"/>
      <c r="BS358" s="305"/>
      <c r="BT358" s="305"/>
      <c r="BU358" s="305"/>
      <c r="BV358" s="305"/>
      <c r="BW358" s="305"/>
      <c r="BX358" s="305"/>
      <c r="BY358" s="305"/>
      <c r="BZ358" s="305"/>
      <c r="CA358" s="305"/>
      <c r="CB358" s="305"/>
      <c r="CC358" s="305"/>
      <c r="CD358" s="305"/>
      <c r="CE358" s="305"/>
      <c r="CF358" s="305"/>
      <c r="CG358" s="305"/>
      <c r="CH358" s="305"/>
      <c r="CI358" s="305"/>
      <c r="CJ358" s="305"/>
      <c r="CK358" s="305"/>
      <c r="CL358" s="305"/>
      <c r="CM358" s="305"/>
      <c r="CN358" s="305"/>
      <c r="CO358" s="305"/>
      <c r="CP358" s="305"/>
      <c r="CQ358" s="305"/>
      <c r="CR358" s="305"/>
      <c r="CS358" s="305"/>
      <c r="CT358" s="305"/>
      <c r="CU358" s="305"/>
      <c r="CV358" s="305"/>
      <c r="CW358" s="305"/>
      <c r="CX358" s="305"/>
      <c r="CY358" s="305"/>
      <c r="CZ358" s="305"/>
      <c r="DA358" s="305"/>
      <c r="DB358" s="305"/>
      <c r="DC358" s="305"/>
      <c r="DD358" s="305"/>
      <c r="DE358" s="305"/>
      <c r="DF358" s="305"/>
      <c r="DG358" s="305"/>
      <c r="DH358" s="305"/>
      <c r="DI358" s="305"/>
      <c r="DJ358" s="305"/>
      <c r="DK358" s="305"/>
      <c r="DL358" s="305"/>
      <c r="DM358" s="305"/>
      <c r="DN358" s="305"/>
      <c r="DO358" s="305"/>
      <c r="DP358" s="305"/>
      <c r="DQ358" s="305"/>
      <c r="DR358" s="305"/>
      <c r="DS358" s="305"/>
      <c r="DT358" s="305"/>
      <c r="DU358" s="305"/>
      <c r="DV358" s="305"/>
      <c r="DW358" s="305"/>
      <c r="DX358" s="305"/>
      <c r="DY358" s="305"/>
      <c r="DZ358" s="305"/>
      <c r="EA358" s="305"/>
      <c r="EB358" s="305"/>
      <c r="EC358" s="305"/>
      <c r="ED358" s="305"/>
      <c r="EE358" s="305"/>
      <c r="EF358" s="305"/>
      <c r="EG358" s="305"/>
      <c r="EH358" s="305"/>
      <c r="EI358" s="305"/>
      <c r="EJ358" s="305"/>
      <c r="EK358" s="305"/>
    </row>
    <row r="359" spans="1:141" s="299" customFormat="1">
      <c r="A359" s="305"/>
      <c r="B359" s="305"/>
      <c r="C359" s="305"/>
      <c r="D359" s="305"/>
      <c r="E359" s="305"/>
      <c r="F359" s="305"/>
      <c r="G359" s="305"/>
      <c r="H359" s="305"/>
      <c r="I359" s="305"/>
      <c r="J359" s="305"/>
      <c r="K359" s="305"/>
      <c r="L359" s="305"/>
      <c r="M359" s="305"/>
      <c r="N359" s="305"/>
      <c r="O359" s="305"/>
      <c r="P359" s="305"/>
      <c r="Q359" s="305"/>
      <c r="R359" s="305"/>
      <c r="S359" s="305"/>
      <c r="T359" s="305"/>
      <c r="U359" s="305"/>
      <c r="V359" s="305"/>
      <c r="W359" s="305"/>
      <c r="X359" s="305"/>
      <c r="Y359" s="305"/>
      <c r="Z359" s="305"/>
      <c r="AA359" s="305"/>
      <c r="AB359" s="305"/>
      <c r="AC359" s="305"/>
      <c r="AD359" s="305"/>
      <c r="AE359" s="305"/>
      <c r="AF359" s="305"/>
      <c r="AG359" s="305"/>
      <c r="AH359" s="305"/>
      <c r="AI359" s="305"/>
      <c r="AJ359" s="305"/>
      <c r="AK359" s="305"/>
      <c r="AL359" s="305"/>
      <c r="AM359" s="305"/>
      <c r="AN359" s="305"/>
      <c r="AO359" s="305"/>
      <c r="AP359" s="305"/>
      <c r="AQ359" s="305"/>
      <c r="AR359" s="305"/>
      <c r="AS359" s="305"/>
      <c r="AT359" s="305"/>
      <c r="AU359" s="305"/>
      <c r="AV359" s="305"/>
      <c r="AW359" s="305"/>
      <c r="AX359" s="305"/>
      <c r="AY359" s="305"/>
      <c r="AZ359" s="305"/>
      <c r="BA359" s="305"/>
      <c r="BB359" s="305"/>
      <c r="BC359" s="305"/>
      <c r="BD359" s="305"/>
      <c r="BE359" s="305"/>
      <c r="BF359" s="305"/>
      <c r="BG359" s="305"/>
      <c r="BH359" s="305"/>
      <c r="BI359" s="305"/>
      <c r="BJ359" s="305"/>
      <c r="BK359" s="305"/>
      <c r="BL359" s="305"/>
      <c r="BM359" s="305"/>
      <c r="BN359" s="305"/>
      <c r="BO359" s="305"/>
      <c r="BP359" s="305"/>
      <c r="BQ359" s="305"/>
      <c r="BR359" s="305"/>
      <c r="BS359" s="305"/>
      <c r="BT359" s="305"/>
      <c r="BU359" s="305"/>
      <c r="BV359" s="305"/>
      <c r="BW359" s="305"/>
      <c r="BX359" s="305"/>
      <c r="BY359" s="305"/>
      <c r="BZ359" s="305"/>
      <c r="CA359" s="305"/>
      <c r="CB359" s="305"/>
      <c r="CC359" s="305"/>
      <c r="CD359" s="305"/>
      <c r="CE359" s="305"/>
      <c r="CF359" s="305"/>
      <c r="CG359" s="305"/>
      <c r="CH359" s="305"/>
      <c r="CI359" s="305"/>
      <c r="CJ359" s="305"/>
      <c r="CK359" s="305"/>
      <c r="CL359" s="305"/>
      <c r="CM359" s="305"/>
      <c r="CN359" s="305"/>
      <c r="CO359" s="305"/>
      <c r="CP359" s="305"/>
      <c r="CQ359" s="305"/>
      <c r="CR359" s="305"/>
      <c r="CS359" s="305"/>
      <c r="CT359" s="305"/>
      <c r="CU359" s="305"/>
      <c r="CV359" s="305"/>
      <c r="CW359" s="305"/>
      <c r="CX359" s="305"/>
      <c r="CY359" s="305"/>
      <c r="CZ359" s="305"/>
      <c r="DA359" s="305"/>
      <c r="DB359" s="305"/>
      <c r="DC359" s="305"/>
      <c r="DD359" s="305"/>
      <c r="DE359" s="305"/>
      <c r="DF359" s="305"/>
      <c r="DG359" s="305"/>
      <c r="DH359" s="305"/>
      <c r="DI359" s="305"/>
      <c r="DJ359" s="305"/>
      <c r="DK359" s="305"/>
      <c r="DL359" s="305"/>
      <c r="DM359" s="305"/>
      <c r="DN359" s="305"/>
      <c r="DO359" s="305"/>
      <c r="DP359" s="305"/>
      <c r="DQ359" s="305"/>
      <c r="DR359" s="305"/>
      <c r="DS359" s="305"/>
      <c r="DT359" s="305"/>
      <c r="DU359" s="305"/>
      <c r="DV359" s="305"/>
      <c r="DW359" s="305"/>
      <c r="DX359" s="305"/>
      <c r="DY359" s="305"/>
      <c r="DZ359" s="305"/>
      <c r="EA359" s="305"/>
      <c r="EB359" s="305"/>
      <c r="EC359" s="305"/>
      <c r="ED359" s="305"/>
      <c r="EE359" s="305"/>
      <c r="EF359" s="305"/>
      <c r="EG359" s="305"/>
      <c r="EH359" s="305"/>
      <c r="EI359" s="305"/>
      <c r="EJ359" s="305"/>
      <c r="EK359" s="305"/>
    </row>
    <row r="360" spans="1:141" s="299" customFormat="1">
      <c r="A360" s="305"/>
      <c r="B360" s="305"/>
      <c r="C360" s="305"/>
      <c r="D360" s="305"/>
      <c r="E360" s="305"/>
      <c r="F360" s="305"/>
      <c r="G360" s="305"/>
      <c r="H360" s="305"/>
      <c r="I360" s="305"/>
      <c r="J360" s="305"/>
      <c r="K360" s="305"/>
      <c r="L360" s="305"/>
      <c r="M360" s="305"/>
      <c r="N360" s="305"/>
      <c r="O360" s="305"/>
      <c r="P360" s="305"/>
      <c r="Q360" s="305"/>
      <c r="R360" s="305"/>
      <c r="S360" s="305"/>
      <c r="T360" s="305"/>
      <c r="U360" s="305"/>
      <c r="V360" s="305"/>
      <c r="W360" s="305"/>
      <c r="X360" s="305"/>
      <c r="Y360" s="305"/>
      <c r="Z360" s="305"/>
      <c r="AA360" s="305"/>
      <c r="AB360" s="305"/>
      <c r="AC360" s="305"/>
      <c r="AD360" s="305"/>
      <c r="AE360" s="305"/>
      <c r="AF360" s="305"/>
      <c r="AG360" s="305"/>
      <c r="AH360" s="305"/>
      <c r="AI360" s="305"/>
      <c r="AJ360" s="305"/>
      <c r="AK360" s="305"/>
      <c r="AL360" s="305"/>
      <c r="AM360" s="305"/>
      <c r="AN360" s="305"/>
      <c r="AO360" s="305"/>
      <c r="AP360" s="305"/>
      <c r="AQ360" s="305"/>
      <c r="AR360" s="305"/>
      <c r="AS360" s="305"/>
      <c r="AT360" s="305"/>
      <c r="AU360" s="305"/>
      <c r="AV360" s="305"/>
      <c r="AW360" s="305"/>
      <c r="AX360" s="305"/>
      <c r="AY360" s="305"/>
      <c r="AZ360" s="305"/>
      <c r="BA360" s="305"/>
      <c r="BB360" s="305"/>
      <c r="BC360" s="305"/>
      <c r="BD360" s="305"/>
      <c r="BE360" s="305"/>
      <c r="BF360" s="305"/>
      <c r="BG360" s="305"/>
      <c r="BH360" s="305"/>
      <c r="BI360" s="305"/>
      <c r="BJ360" s="305"/>
      <c r="BK360" s="305"/>
      <c r="BL360" s="305"/>
      <c r="BM360" s="305"/>
      <c r="BN360" s="305"/>
      <c r="BO360" s="305"/>
      <c r="BP360" s="305"/>
      <c r="BQ360" s="305"/>
      <c r="BR360" s="305"/>
      <c r="BS360" s="305"/>
      <c r="BT360" s="305"/>
      <c r="BU360" s="305"/>
      <c r="BV360" s="305"/>
      <c r="BW360" s="305"/>
      <c r="BX360" s="305"/>
      <c r="BY360" s="305"/>
      <c r="BZ360" s="305"/>
      <c r="CA360" s="305"/>
      <c r="CB360" s="305"/>
      <c r="CC360" s="305"/>
      <c r="CD360" s="305"/>
      <c r="CE360" s="305"/>
      <c r="CF360" s="305"/>
      <c r="CG360" s="305"/>
      <c r="CH360" s="305"/>
      <c r="CI360" s="305"/>
      <c r="CJ360" s="305"/>
      <c r="CK360" s="305"/>
      <c r="CL360" s="305"/>
      <c r="CM360" s="305"/>
      <c r="CN360" s="305"/>
      <c r="CO360" s="305"/>
      <c r="CP360" s="305"/>
      <c r="CQ360" s="305"/>
      <c r="CR360" s="305"/>
      <c r="CS360" s="305"/>
      <c r="CT360" s="305"/>
      <c r="CU360" s="305"/>
      <c r="CV360" s="305"/>
      <c r="CW360" s="305"/>
      <c r="CX360" s="305"/>
      <c r="CY360" s="305"/>
      <c r="CZ360" s="305"/>
      <c r="DA360" s="305"/>
      <c r="DB360" s="305"/>
      <c r="DC360" s="305"/>
      <c r="DD360" s="305"/>
      <c r="DE360" s="305"/>
      <c r="DF360" s="305"/>
      <c r="DG360" s="305"/>
      <c r="DH360" s="305"/>
      <c r="DI360" s="305"/>
      <c r="DJ360" s="305"/>
      <c r="DK360" s="305"/>
      <c r="DL360" s="305"/>
      <c r="DM360" s="305"/>
      <c r="DN360" s="305"/>
      <c r="DO360" s="305"/>
      <c r="DP360" s="305"/>
      <c r="DQ360" s="305"/>
      <c r="DR360" s="305"/>
      <c r="DS360" s="305"/>
      <c r="DT360" s="305"/>
      <c r="DU360" s="305"/>
      <c r="DV360" s="305"/>
      <c r="DW360" s="305"/>
      <c r="DX360" s="305"/>
      <c r="DY360" s="305"/>
      <c r="DZ360" s="305"/>
      <c r="EA360" s="305"/>
      <c r="EB360" s="305"/>
      <c r="EC360" s="305"/>
      <c r="ED360" s="305"/>
      <c r="EE360" s="305"/>
      <c r="EF360" s="305"/>
      <c r="EG360" s="305"/>
      <c r="EH360" s="305"/>
      <c r="EI360" s="305"/>
      <c r="EJ360" s="305"/>
      <c r="EK360" s="305"/>
    </row>
    <row r="361" spans="1:141" s="299" customFormat="1">
      <c r="A361" s="305"/>
      <c r="B361" s="305"/>
      <c r="C361" s="305"/>
      <c r="D361" s="305"/>
      <c r="E361" s="305"/>
      <c r="F361" s="305"/>
      <c r="G361" s="305"/>
      <c r="H361" s="305"/>
      <c r="I361" s="305"/>
      <c r="J361" s="305"/>
      <c r="K361" s="305"/>
      <c r="L361" s="305"/>
      <c r="M361" s="305"/>
      <c r="N361" s="305"/>
      <c r="O361" s="305"/>
      <c r="P361" s="305"/>
      <c r="Q361" s="305"/>
      <c r="R361" s="305"/>
      <c r="S361" s="305"/>
      <c r="T361" s="305"/>
      <c r="U361" s="305"/>
      <c r="V361" s="305"/>
      <c r="W361" s="305"/>
      <c r="X361" s="305"/>
      <c r="Y361" s="305"/>
      <c r="Z361" s="305"/>
      <c r="AA361" s="305"/>
      <c r="AB361" s="305"/>
      <c r="AC361" s="305"/>
      <c r="AD361" s="305"/>
      <c r="AE361" s="305"/>
      <c r="AF361" s="305"/>
      <c r="AG361" s="305"/>
      <c r="AH361" s="305"/>
      <c r="AI361" s="305"/>
      <c r="AJ361" s="305"/>
      <c r="AK361" s="305"/>
      <c r="AL361" s="305"/>
      <c r="AM361" s="305"/>
      <c r="AN361" s="305"/>
      <c r="AO361" s="305"/>
      <c r="AP361" s="305"/>
      <c r="AQ361" s="305"/>
      <c r="AR361" s="305"/>
      <c r="AS361" s="305"/>
      <c r="AT361" s="305"/>
      <c r="AU361" s="305"/>
      <c r="AV361" s="305"/>
      <c r="AW361" s="305"/>
      <c r="AX361" s="305"/>
      <c r="AY361" s="305"/>
      <c r="AZ361" s="305"/>
      <c r="BA361" s="305"/>
      <c r="BB361" s="305"/>
      <c r="BC361" s="305"/>
      <c r="BD361" s="305"/>
      <c r="BE361" s="305"/>
      <c r="BF361" s="305"/>
      <c r="BG361" s="305"/>
      <c r="BH361" s="305"/>
      <c r="BI361" s="305"/>
      <c r="BJ361" s="305"/>
      <c r="BK361" s="305"/>
      <c r="BL361" s="305"/>
      <c r="BM361" s="305"/>
      <c r="BN361" s="305"/>
      <c r="BO361" s="305"/>
      <c r="BP361" s="305"/>
      <c r="BQ361" s="305"/>
      <c r="BR361" s="305"/>
      <c r="BS361" s="305"/>
      <c r="BT361" s="305"/>
      <c r="BU361" s="305"/>
      <c r="BV361" s="305"/>
      <c r="BW361" s="305"/>
      <c r="BX361" s="305"/>
      <c r="BY361" s="305"/>
      <c r="BZ361" s="305"/>
      <c r="CA361" s="305"/>
      <c r="CB361" s="305"/>
      <c r="CC361" s="305"/>
      <c r="CD361" s="305"/>
      <c r="CE361" s="305"/>
      <c r="CF361" s="305"/>
      <c r="CG361" s="305"/>
      <c r="CH361" s="305"/>
      <c r="CI361" s="305"/>
      <c r="CJ361" s="305"/>
      <c r="CK361" s="305"/>
      <c r="CL361" s="305"/>
      <c r="CM361" s="305"/>
      <c r="CN361" s="305"/>
      <c r="CO361" s="305"/>
      <c r="CP361" s="305"/>
      <c r="CQ361" s="305"/>
      <c r="CR361" s="305"/>
      <c r="CS361" s="305"/>
      <c r="CT361" s="305"/>
      <c r="CU361" s="305"/>
      <c r="CV361" s="305"/>
      <c r="CW361" s="305"/>
      <c r="CX361" s="305"/>
      <c r="CY361" s="305"/>
      <c r="CZ361" s="305"/>
      <c r="DA361" s="305"/>
      <c r="DB361" s="305"/>
      <c r="DC361" s="305"/>
      <c r="DD361" s="305"/>
      <c r="DE361" s="305"/>
      <c r="DF361" s="305"/>
      <c r="DG361" s="305"/>
      <c r="DH361" s="305"/>
      <c r="DI361" s="305"/>
      <c r="DJ361" s="305"/>
      <c r="DK361" s="305"/>
      <c r="DL361" s="305"/>
      <c r="DM361" s="305"/>
      <c r="DN361" s="305"/>
      <c r="DO361" s="305"/>
      <c r="DP361" s="305"/>
      <c r="DQ361" s="305"/>
      <c r="DR361" s="305"/>
      <c r="DS361" s="305"/>
      <c r="DT361" s="305"/>
      <c r="DU361" s="305"/>
      <c r="DV361" s="305"/>
      <c r="DW361" s="305"/>
      <c r="DX361" s="305"/>
      <c r="DY361" s="305"/>
      <c r="DZ361" s="305"/>
      <c r="EA361" s="305"/>
      <c r="EB361" s="305"/>
      <c r="EC361" s="305"/>
      <c r="ED361" s="305"/>
      <c r="EE361" s="305"/>
      <c r="EF361" s="305"/>
      <c r="EG361" s="305"/>
      <c r="EH361" s="305"/>
      <c r="EI361" s="305"/>
      <c r="EJ361" s="305"/>
      <c r="EK361" s="305"/>
    </row>
    <row r="362" spans="1:141" s="299" customFormat="1">
      <c r="A362" s="305"/>
      <c r="B362" s="305"/>
      <c r="C362" s="305"/>
      <c r="D362" s="305"/>
      <c r="E362" s="305"/>
      <c r="F362" s="305"/>
      <c r="G362" s="305"/>
      <c r="H362" s="305"/>
      <c r="I362" s="305"/>
      <c r="J362" s="305"/>
      <c r="K362" s="305"/>
      <c r="L362" s="305"/>
      <c r="M362" s="305"/>
      <c r="N362" s="305"/>
      <c r="O362" s="305"/>
      <c r="P362" s="305"/>
      <c r="Q362" s="305"/>
      <c r="R362" s="305"/>
      <c r="S362" s="305"/>
      <c r="T362" s="305"/>
      <c r="U362" s="305"/>
      <c r="V362" s="305"/>
      <c r="W362" s="305"/>
      <c r="X362" s="305"/>
      <c r="Y362" s="305"/>
      <c r="Z362" s="305"/>
      <c r="AA362" s="305"/>
      <c r="AB362" s="305"/>
      <c r="AC362" s="305"/>
      <c r="AD362" s="305"/>
      <c r="AE362" s="305"/>
      <c r="AF362" s="305"/>
      <c r="AG362" s="305"/>
      <c r="AH362" s="305"/>
      <c r="AI362" s="305"/>
      <c r="AJ362" s="305"/>
      <c r="AK362" s="305"/>
      <c r="AL362" s="305"/>
      <c r="AM362" s="305"/>
      <c r="AN362" s="305"/>
      <c r="AO362" s="305"/>
      <c r="AP362" s="305"/>
      <c r="AQ362" s="305"/>
      <c r="AR362" s="305"/>
      <c r="AS362" s="305"/>
      <c r="AT362" s="305"/>
      <c r="AU362" s="305"/>
      <c r="AV362" s="305"/>
      <c r="AW362" s="305"/>
      <c r="AX362" s="305"/>
      <c r="AY362" s="305"/>
      <c r="AZ362" s="305"/>
      <c r="BA362" s="305"/>
      <c r="BB362" s="305"/>
      <c r="BC362" s="305"/>
      <c r="BD362" s="305"/>
      <c r="BE362" s="305"/>
      <c r="BF362" s="305"/>
      <c r="BG362" s="305"/>
      <c r="BH362" s="305"/>
      <c r="BI362" s="305"/>
      <c r="BJ362" s="305"/>
      <c r="BK362" s="305"/>
      <c r="BL362" s="305"/>
      <c r="BM362" s="305"/>
      <c r="BN362" s="305"/>
      <c r="BO362" s="305"/>
      <c r="BP362" s="305"/>
      <c r="BQ362" s="305"/>
      <c r="BR362" s="305"/>
      <c r="BS362" s="305"/>
      <c r="BT362" s="305"/>
      <c r="BU362" s="305"/>
      <c r="BV362" s="305"/>
      <c r="BW362" s="305"/>
      <c r="BX362" s="305"/>
      <c r="BY362" s="305"/>
      <c r="BZ362" s="305"/>
      <c r="CA362" s="305"/>
      <c r="CB362" s="305"/>
      <c r="CC362" s="305"/>
      <c r="CD362" s="305"/>
      <c r="CE362" s="305"/>
      <c r="CF362" s="305"/>
      <c r="CG362" s="305"/>
      <c r="CH362" s="305"/>
      <c r="CI362" s="305"/>
      <c r="CJ362" s="305"/>
      <c r="CK362" s="305"/>
      <c r="CL362" s="305"/>
      <c r="CM362" s="305"/>
      <c r="CN362" s="305"/>
      <c r="CO362" s="305"/>
      <c r="CP362" s="305"/>
      <c r="CQ362" s="305"/>
      <c r="CR362" s="305"/>
      <c r="CS362" s="305"/>
      <c r="CT362" s="305"/>
      <c r="CU362" s="305"/>
      <c r="CV362" s="305"/>
      <c r="CW362" s="305"/>
      <c r="CX362" s="305"/>
      <c r="CY362" s="305"/>
      <c r="CZ362" s="305"/>
      <c r="DA362" s="305"/>
      <c r="DB362" s="305"/>
      <c r="DC362" s="305"/>
      <c r="DD362" s="305"/>
      <c r="DE362" s="305"/>
      <c r="DF362" s="305"/>
      <c r="DG362" s="305"/>
      <c r="DH362" s="305"/>
      <c r="DI362" s="305"/>
      <c r="DJ362" s="305"/>
      <c r="DK362" s="305"/>
      <c r="DL362" s="305"/>
      <c r="DM362" s="305"/>
      <c r="DN362" s="305"/>
      <c r="DO362" s="305"/>
      <c r="DP362" s="305"/>
      <c r="DQ362" s="305"/>
      <c r="DR362" s="305"/>
      <c r="DS362" s="305"/>
      <c r="DT362" s="305"/>
      <c r="DU362" s="305"/>
      <c r="DV362" s="305"/>
      <c r="DW362" s="305"/>
      <c r="DX362" s="305"/>
      <c r="DY362" s="305"/>
      <c r="DZ362" s="305"/>
      <c r="EA362" s="305"/>
      <c r="EB362" s="305"/>
      <c r="EC362" s="305"/>
      <c r="ED362" s="305"/>
      <c r="EE362" s="305"/>
      <c r="EF362" s="305"/>
      <c r="EG362" s="305"/>
      <c r="EH362" s="305"/>
      <c r="EI362" s="305"/>
      <c r="EJ362" s="305"/>
      <c r="EK362" s="305"/>
    </row>
    <row r="363" spans="1:141" s="299" customFormat="1">
      <c r="A363" s="305"/>
      <c r="B363" s="305"/>
      <c r="C363" s="305"/>
      <c r="D363" s="305"/>
      <c r="E363" s="305"/>
      <c r="F363" s="305"/>
      <c r="G363" s="305"/>
      <c r="H363" s="305"/>
      <c r="I363" s="305"/>
      <c r="J363" s="305"/>
      <c r="K363" s="305"/>
      <c r="L363" s="305"/>
      <c r="M363" s="305"/>
      <c r="N363" s="305"/>
      <c r="O363" s="305"/>
      <c r="P363" s="305"/>
      <c r="Q363" s="305"/>
      <c r="R363" s="305"/>
      <c r="S363" s="305"/>
      <c r="T363" s="305"/>
      <c r="U363" s="305"/>
      <c r="V363" s="305"/>
      <c r="W363" s="305"/>
      <c r="X363" s="305"/>
      <c r="Y363" s="305"/>
      <c r="Z363" s="305"/>
      <c r="AA363" s="305"/>
      <c r="AB363" s="305"/>
      <c r="AC363" s="305"/>
      <c r="AD363" s="305"/>
      <c r="AE363" s="305"/>
      <c r="AF363" s="305"/>
      <c r="AG363" s="305"/>
      <c r="AH363" s="305"/>
      <c r="AI363" s="305"/>
      <c r="AJ363" s="305"/>
      <c r="AK363" s="305"/>
      <c r="AL363" s="305"/>
      <c r="AM363" s="305"/>
      <c r="AN363" s="305"/>
      <c r="AO363" s="305"/>
      <c r="AP363" s="305"/>
      <c r="AQ363" s="305"/>
      <c r="AR363" s="305"/>
      <c r="AS363" s="305"/>
      <c r="AT363" s="305"/>
      <c r="AU363" s="305"/>
      <c r="AV363" s="305"/>
      <c r="AW363" s="305"/>
      <c r="AX363" s="305"/>
      <c r="AY363" s="305"/>
      <c r="AZ363" s="305"/>
      <c r="BA363" s="305"/>
      <c r="BB363" s="305"/>
      <c r="BC363" s="305"/>
      <c r="BD363" s="305"/>
      <c r="BE363" s="305"/>
      <c r="BF363" s="305"/>
      <c r="BG363" s="305"/>
      <c r="BH363" s="305"/>
      <c r="BI363" s="305"/>
      <c r="BJ363" s="305"/>
      <c r="BK363" s="305"/>
      <c r="BL363" s="305"/>
      <c r="BM363" s="305"/>
      <c r="BN363" s="305"/>
      <c r="BO363" s="305"/>
      <c r="BP363" s="305"/>
      <c r="BQ363" s="305"/>
      <c r="BR363" s="305"/>
      <c r="BS363" s="305"/>
      <c r="BT363" s="305"/>
      <c r="BU363" s="305"/>
      <c r="BV363" s="305"/>
      <c r="BW363" s="305"/>
      <c r="BX363" s="305"/>
      <c r="BY363" s="305"/>
      <c r="BZ363" s="305"/>
      <c r="CA363" s="305"/>
      <c r="CB363" s="305"/>
      <c r="CC363" s="305"/>
      <c r="CD363" s="305"/>
      <c r="CE363" s="305"/>
      <c r="CF363" s="305"/>
      <c r="CG363" s="305"/>
      <c r="CH363" s="305"/>
      <c r="CI363" s="305"/>
      <c r="CJ363" s="305"/>
      <c r="CK363" s="305"/>
      <c r="CL363" s="305"/>
      <c r="CM363" s="305"/>
      <c r="CN363" s="305"/>
      <c r="CO363" s="305"/>
      <c r="CP363" s="305"/>
      <c r="CQ363" s="305"/>
      <c r="CR363" s="305"/>
      <c r="CS363" s="305"/>
      <c r="CT363" s="305"/>
      <c r="CU363" s="305"/>
      <c r="CV363" s="305"/>
      <c r="CW363" s="305"/>
      <c r="CX363" s="305"/>
      <c r="CY363" s="305"/>
      <c r="CZ363" s="305"/>
      <c r="DA363" s="305"/>
      <c r="DB363" s="305"/>
      <c r="DC363" s="305"/>
      <c r="DD363" s="305"/>
      <c r="DE363" s="305"/>
      <c r="DF363" s="305"/>
      <c r="DG363" s="305"/>
      <c r="DH363" s="305"/>
      <c r="DI363" s="305"/>
      <c r="DJ363" s="305"/>
      <c r="DK363" s="305"/>
      <c r="DL363" s="305"/>
      <c r="DM363" s="305"/>
      <c r="DN363" s="305"/>
      <c r="DO363" s="305"/>
      <c r="DP363" s="305"/>
      <c r="DQ363" s="305"/>
      <c r="DR363" s="305"/>
      <c r="DS363" s="305"/>
      <c r="DT363" s="305"/>
      <c r="DU363" s="305"/>
      <c r="DV363" s="305"/>
      <c r="DW363" s="305"/>
      <c r="DX363" s="305"/>
      <c r="DY363" s="305"/>
      <c r="DZ363" s="305"/>
      <c r="EA363" s="305"/>
      <c r="EB363" s="305"/>
      <c r="EC363" s="305"/>
      <c r="ED363" s="305"/>
      <c r="EE363" s="305"/>
      <c r="EF363" s="305"/>
      <c r="EG363" s="305"/>
      <c r="EH363" s="305"/>
      <c r="EI363" s="305"/>
      <c r="EJ363" s="305"/>
      <c r="EK363" s="305"/>
    </row>
    <row r="364" spans="1:141" s="299" customFormat="1">
      <c r="A364" s="305"/>
      <c r="B364" s="305"/>
      <c r="C364" s="305"/>
      <c r="D364" s="305"/>
      <c r="E364" s="305"/>
      <c r="F364" s="305"/>
      <c r="G364" s="305"/>
      <c r="H364" s="305"/>
      <c r="I364" s="305"/>
      <c r="J364" s="305"/>
      <c r="K364" s="305"/>
      <c r="L364" s="305"/>
      <c r="M364" s="305"/>
      <c r="N364" s="305"/>
      <c r="O364" s="305"/>
      <c r="P364" s="305"/>
      <c r="Q364" s="305"/>
      <c r="R364" s="305"/>
      <c r="S364" s="305"/>
      <c r="T364" s="305"/>
      <c r="U364" s="305"/>
      <c r="V364" s="305"/>
      <c r="W364" s="305"/>
      <c r="X364" s="305"/>
      <c r="Y364" s="305"/>
      <c r="Z364" s="305"/>
      <c r="AA364" s="305"/>
      <c r="AB364" s="305"/>
      <c r="AC364" s="305"/>
      <c r="AD364" s="305"/>
      <c r="AE364" s="305"/>
      <c r="AF364" s="305"/>
      <c r="AG364" s="305"/>
      <c r="AH364" s="305"/>
      <c r="AI364" s="305"/>
      <c r="AJ364" s="305"/>
      <c r="AK364" s="305"/>
      <c r="AL364" s="305"/>
      <c r="AM364" s="305"/>
      <c r="AN364" s="305"/>
      <c r="AO364" s="305"/>
      <c r="AP364" s="305"/>
      <c r="AQ364" s="305"/>
      <c r="AR364" s="305"/>
      <c r="AS364" s="305"/>
      <c r="AT364" s="305"/>
      <c r="AU364" s="305"/>
      <c r="AV364" s="305"/>
      <c r="AW364" s="305"/>
      <c r="AX364" s="305"/>
      <c r="AY364" s="305"/>
      <c r="AZ364" s="305"/>
      <c r="BA364" s="305"/>
      <c r="BB364" s="305"/>
      <c r="BC364" s="305"/>
      <c r="BD364" s="305"/>
      <c r="BE364" s="305"/>
      <c r="BF364" s="305"/>
      <c r="BG364" s="305"/>
      <c r="BH364" s="305"/>
      <c r="BI364" s="305"/>
      <c r="BJ364" s="305"/>
      <c r="BK364" s="305"/>
      <c r="BL364" s="305"/>
      <c r="BM364" s="305"/>
      <c r="BN364" s="305"/>
      <c r="BO364" s="305"/>
      <c r="BP364" s="305"/>
      <c r="BQ364" s="305"/>
      <c r="BR364" s="305"/>
      <c r="BS364" s="305"/>
      <c r="BT364" s="305"/>
      <c r="BU364" s="305"/>
      <c r="BV364" s="305"/>
      <c r="BW364" s="305"/>
      <c r="BX364" s="305"/>
      <c r="BY364" s="305"/>
      <c r="BZ364" s="305"/>
      <c r="CA364" s="305"/>
      <c r="CB364" s="305"/>
      <c r="CC364" s="305"/>
      <c r="CD364" s="305"/>
      <c r="CE364" s="305"/>
      <c r="CF364" s="305"/>
      <c r="CG364" s="305"/>
      <c r="CH364" s="305"/>
      <c r="CI364" s="305"/>
      <c r="CJ364" s="305"/>
      <c r="CK364" s="305"/>
      <c r="CL364" s="305"/>
      <c r="CM364" s="305"/>
      <c r="CN364" s="305"/>
      <c r="CO364" s="305"/>
      <c r="CP364" s="305"/>
      <c r="CQ364" s="305"/>
      <c r="CR364" s="305"/>
      <c r="CS364" s="305"/>
      <c r="CT364" s="305"/>
      <c r="CU364" s="305"/>
      <c r="CV364" s="305"/>
      <c r="CW364" s="305"/>
      <c r="CX364" s="305"/>
      <c r="CY364" s="305"/>
      <c r="CZ364" s="305"/>
      <c r="DA364" s="305"/>
      <c r="DB364" s="305"/>
      <c r="DC364" s="305"/>
      <c r="DD364" s="305"/>
      <c r="DE364" s="305"/>
      <c r="DF364" s="305"/>
      <c r="DG364" s="305"/>
      <c r="DH364" s="305"/>
      <c r="DI364" s="305"/>
      <c r="DJ364" s="305"/>
      <c r="DK364" s="305"/>
      <c r="DL364" s="305"/>
      <c r="DM364" s="305"/>
      <c r="DN364" s="305"/>
      <c r="DO364" s="305"/>
      <c r="DP364" s="305"/>
      <c r="DQ364" s="305"/>
      <c r="DR364" s="305"/>
      <c r="DS364" s="305"/>
      <c r="DT364" s="305"/>
      <c r="DU364" s="305"/>
      <c r="DV364" s="305"/>
      <c r="DW364" s="305"/>
      <c r="DX364" s="305"/>
      <c r="DY364" s="305"/>
      <c r="DZ364" s="305"/>
      <c r="EA364" s="305"/>
      <c r="EB364" s="305"/>
      <c r="EC364" s="305"/>
      <c r="ED364" s="305"/>
      <c r="EE364" s="305"/>
      <c r="EF364" s="305"/>
      <c r="EG364" s="305"/>
      <c r="EH364" s="305"/>
      <c r="EI364" s="305"/>
      <c r="EJ364" s="305"/>
      <c r="EK364" s="305"/>
    </row>
    <row r="365" spans="1:141" s="299" customFormat="1">
      <c r="A365" s="305"/>
      <c r="B365" s="305"/>
      <c r="C365" s="305"/>
      <c r="D365" s="305"/>
      <c r="E365" s="305"/>
      <c r="F365" s="305"/>
      <c r="G365" s="305"/>
      <c r="H365" s="305"/>
      <c r="I365" s="305"/>
      <c r="J365" s="305"/>
      <c r="K365" s="305"/>
      <c r="L365" s="305"/>
      <c r="M365" s="305"/>
      <c r="N365" s="305"/>
      <c r="O365" s="305"/>
      <c r="P365" s="305"/>
      <c r="Q365" s="305"/>
      <c r="R365" s="305"/>
      <c r="S365" s="305"/>
      <c r="T365" s="305"/>
      <c r="U365" s="305"/>
      <c r="V365" s="305"/>
      <c r="W365" s="305"/>
      <c r="X365" s="305"/>
      <c r="Y365" s="305"/>
      <c r="Z365" s="305"/>
      <c r="AA365" s="305"/>
      <c r="AB365" s="305"/>
      <c r="AC365" s="305"/>
      <c r="AD365" s="305"/>
      <c r="AE365" s="305"/>
      <c r="AF365" s="305"/>
      <c r="AG365" s="305"/>
      <c r="AH365" s="305"/>
      <c r="AI365" s="305"/>
      <c r="AJ365" s="305"/>
      <c r="AK365" s="305"/>
      <c r="AL365" s="305"/>
      <c r="AM365" s="305"/>
      <c r="AN365" s="305"/>
      <c r="AO365" s="305"/>
      <c r="AP365" s="305"/>
      <c r="AQ365" s="305"/>
      <c r="AR365" s="305"/>
      <c r="AS365" s="305"/>
      <c r="AT365" s="305"/>
      <c r="AU365" s="305"/>
      <c r="AV365" s="305"/>
      <c r="AW365" s="305"/>
      <c r="AX365" s="305"/>
      <c r="AY365" s="305"/>
      <c r="AZ365" s="305"/>
      <c r="BA365" s="305"/>
      <c r="BB365" s="305"/>
      <c r="BC365" s="305"/>
      <c r="BD365" s="305"/>
      <c r="BE365" s="305"/>
      <c r="BF365" s="305"/>
      <c r="BG365" s="305"/>
      <c r="BH365" s="305"/>
      <c r="BI365" s="305"/>
      <c r="BJ365" s="305"/>
      <c r="BK365" s="305"/>
      <c r="BL365" s="305"/>
      <c r="BM365" s="305"/>
      <c r="BN365" s="305"/>
      <c r="BO365" s="305"/>
      <c r="BP365" s="305"/>
      <c r="BQ365" s="305"/>
      <c r="BR365" s="305"/>
      <c r="BS365" s="305"/>
      <c r="BT365" s="305"/>
      <c r="BU365" s="305"/>
      <c r="BV365" s="305"/>
      <c r="BW365" s="305"/>
      <c r="BX365" s="305"/>
      <c r="BY365" s="305"/>
      <c r="BZ365" s="305"/>
      <c r="CA365" s="305"/>
      <c r="CB365" s="305"/>
      <c r="CC365" s="305"/>
      <c r="CD365" s="305"/>
      <c r="CE365" s="305"/>
      <c r="CF365" s="305"/>
      <c r="CG365" s="305"/>
      <c r="CH365" s="305"/>
      <c r="CI365" s="305"/>
      <c r="CJ365" s="305"/>
      <c r="CK365" s="305"/>
      <c r="CL365" s="305"/>
      <c r="CM365" s="305"/>
      <c r="CN365" s="305"/>
      <c r="CO365" s="305"/>
      <c r="CP365" s="305"/>
      <c r="CQ365" s="305"/>
      <c r="CR365" s="305"/>
      <c r="CS365" s="305"/>
      <c r="CT365" s="305"/>
      <c r="CU365" s="305"/>
      <c r="CV365" s="305"/>
      <c r="CW365" s="305"/>
      <c r="CX365" s="305"/>
      <c r="CY365" s="305"/>
      <c r="CZ365" s="305"/>
      <c r="DA365" s="305"/>
      <c r="DB365" s="305"/>
      <c r="DC365" s="305"/>
      <c r="DD365" s="305"/>
      <c r="DE365" s="305"/>
      <c r="DF365" s="305"/>
      <c r="DG365" s="305"/>
      <c r="DH365" s="305"/>
      <c r="DI365" s="305"/>
      <c r="DJ365" s="305"/>
      <c r="DK365" s="305"/>
      <c r="DL365" s="305"/>
      <c r="DM365" s="305"/>
      <c r="DN365" s="305"/>
      <c r="DO365" s="305"/>
      <c r="DP365" s="305"/>
      <c r="DQ365" s="305"/>
      <c r="DR365" s="305"/>
      <c r="DS365" s="305"/>
      <c r="DT365" s="305"/>
      <c r="DU365" s="305"/>
      <c r="DV365" s="305"/>
      <c r="DW365" s="305"/>
      <c r="DX365" s="305"/>
      <c r="DY365" s="305"/>
      <c r="DZ365" s="305"/>
      <c r="EA365" s="305"/>
      <c r="EB365" s="305"/>
      <c r="EC365" s="305"/>
      <c r="ED365" s="305"/>
      <c r="EE365" s="305"/>
      <c r="EF365" s="305"/>
      <c r="EG365" s="305"/>
      <c r="EH365" s="305"/>
      <c r="EI365" s="305"/>
      <c r="EJ365" s="305"/>
      <c r="EK365" s="305"/>
    </row>
    <row r="366" spans="1:141" s="299" customFormat="1">
      <c r="A366" s="305"/>
      <c r="B366" s="305"/>
      <c r="C366" s="305"/>
      <c r="D366" s="305"/>
      <c r="E366" s="305"/>
      <c r="F366" s="305"/>
      <c r="G366" s="305"/>
      <c r="H366" s="305"/>
      <c r="I366" s="305"/>
      <c r="J366" s="305"/>
      <c r="K366" s="305"/>
      <c r="L366" s="305"/>
      <c r="M366" s="305"/>
      <c r="N366" s="305"/>
      <c r="O366" s="305"/>
      <c r="P366" s="305"/>
      <c r="Q366" s="305"/>
      <c r="R366" s="305"/>
      <c r="S366" s="305"/>
      <c r="T366" s="305"/>
      <c r="U366" s="305"/>
      <c r="V366" s="305"/>
      <c r="W366" s="305"/>
      <c r="X366" s="305"/>
      <c r="Y366" s="305"/>
      <c r="Z366" s="305"/>
      <c r="AA366" s="305"/>
      <c r="AB366" s="305"/>
      <c r="AC366" s="305"/>
      <c r="AD366" s="305"/>
      <c r="AE366" s="305"/>
      <c r="AF366" s="305"/>
      <c r="AG366" s="305"/>
      <c r="AH366" s="305"/>
      <c r="AI366" s="305"/>
      <c r="AJ366" s="305"/>
      <c r="AK366" s="305"/>
      <c r="AL366" s="305"/>
      <c r="AM366" s="305"/>
      <c r="AN366" s="305"/>
      <c r="AO366" s="305"/>
      <c r="AP366" s="305"/>
      <c r="AQ366" s="305"/>
      <c r="AR366" s="305"/>
      <c r="AS366" s="305"/>
      <c r="AT366" s="305"/>
      <c r="AU366" s="305"/>
      <c r="AV366" s="305"/>
      <c r="AW366" s="305"/>
      <c r="AX366" s="305"/>
      <c r="AY366" s="305"/>
      <c r="AZ366" s="305"/>
      <c r="BA366" s="305"/>
      <c r="BB366" s="305"/>
      <c r="BC366" s="305"/>
      <c r="BD366" s="305"/>
      <c r="BE366" s="305"/>
      <c r="BF366" s="305"/>
      <c r="BG366" s="305"/>
      <c r="BH366" s="305"/>
      <c r="BI366" s="305"/>
      <c r="BJ366" s="305"/>
      <c r="BK366" s="305"/>
      <c r="BL366" s="305"/>
      <c r="BM366" s="305"/>
      <c r="BN366" s="305"/>
      <c r="BO366" s="305"/>
      <c r="BP366" s="305"/>
      <c r="BQ366" s="305"/>
      <c r="BR366" s="305"/>
      <c r="BS366" s="305"/>
      <c r="BT366" s="305"/>
      <c r="BU366" s="305"/>
      <c r="BV366" s="305"/>
      <c r="BW366" s="305"/>
      <c r="BX366" s="305"/>
      <c r="BY366" s="305"/>
      <c r="BZ366" s="305"/>
      <c r="CA366" s="305"/>
      <c r="CB366" s="305"/>
      <c r="CC366" s="305"/>
      <c r="CD366" s="305"/>
      <c r="CE366" s="305"/>
      <c r="CF366" s="305"/>
      <c r="CG366" s="305"/>
      <c r="CH366" s="305"/>
      <c r="CI366" s="305"/>
      <c r="CJ366" s="305"/>
      <c r="CK366" s="305"/>
      <c r="CL366" s="305"/>
      <c r="CM366" s="305"/>
      <c r="CN366" s="305"/>
      <c r="CO366" s="305"/>
      <c r="CP366" s="305"/>
      <c r="CQ366" s="305"/>
      <c r="CR366" s="305"/>
      <c r="CS366" s="305"/>
      <c r="CT366" s="305"/>
      <c r="CU366" s="305"/>
      <c r="CV366" s="305"/>
      <c r="CW366" s="305"/>
      <c r="CX366" s="305"/>
      <c r="CY366" s="305"/>
      <c r="CZ366" s="305"/>
      <c r="DA366" s="305"/>
      <c r="DB366" s="305"/>
      <c r="DC366" s="305"/>
      <c r="DD366" s="305"/>
      <c r="DE366" s="305"/>
      <c r="DF366" s="305"/>
      <c r="DG366" s="305"/>
      <c r="DH366" s="305"/>
      <c r="DI366" s="305"/>
      <c r="DJ366" s="305"/>
      <c r="DK366" s="305"/>
      <c r="DL366" s="305"/>
      <c r="DM366" s="305"/>
      <c r="DN366" s="305"/>
      <c r="DO366" s="305"/>
      <c r="DP366" s="305"/>
      <c r="DQ366" s="305"/>
      <c r="DR366" s="305"/>
      <c r="DS366" s="305"/>
      <c r="DT366" s="305"/>
      <c r="DU366" s="305"/>
      <c r="DV366" s="305"/>
      <c r="DW366" s="305"/>
      <c r="DX366" s="305"/>
      <c r="DY366" s="305"/>
      <c r="DZ366" s="305"/>
      <c r="EA366" s="305"/>
      <c r="EB366" s="305"/>
      <c r="EC366" s="305"/>
      <c r="ED366" s="305"/>
      <c r="EE366" s="305"/>
      <c r="EF366" s="305"/>
      <c r="EG366" s="305"/>
      <c r="EH366" s="305"/>
      <c r="EI366" s="305"/>
      <c r="EJ366" s="305"/>
      <c r="EK366" s="305"/>
    </row>
    <row r="367" spans="1:141" s="299" customFormat="1">
      <c r="A367" s="305"/>
      <c r="B367" s="305"/>
      <c r="C367" s="305"/>
      <c r="D367" s="305"/>
      <c r="E367" s="305"/>
      <c r="F367" s="305"/>
      <c r="G367" s="305"/>
      <c r="H367" s="305"/>
      <c r="I367" s="305"/>
      <c r="J367" s="305"/>
      <c r="K367" s="305"/>
      <c r="L367" s="305"/>
      <c r="M367" s="305"/>
      <c r="N367" s="305"/>
      <c r="O367" s="305"/>
      <c r="P367" s="305"/>
      <c r="Q367" s="305"/>
      <c r="R367" s="305"/>
      <c r="S367" s="305"/>
      <c r="T367" s="305"/>
      <c r="U367" s="305"/>
      <c r="V367" s="305"/>
      <c r="W367" s="305"/>
      <c r="X367" s="305"/>
      <c r="Y367" s="305"/>
      <c r="Z367" s="305"/>
      <c r="AA367" s="305"/>
      <c r="AB367" s="305"/>
      <c r="AC367" s="305"/>
      <c r="AD367" s="305"/>
      <c r="AE367" s="305"/>
      <c r="AF367" s="305"/>
      <c r="AG367" s="305"/>
      <c r="AH367" s="305"/>
      <c r="AI367" s="305"/>
      <c r="AJ367" s="305"/>
      <c r="AK367" s="305"/>
      <c r="AL367" s="305"/>
      <c r="AM367" s="305"/>
      <c r="AN367" s="305"/>
      <c r="AO367" s="305"/>
      <c r="AP367" s="305"/>
      <c r="AQ367" s="305"/>
      <c r="AR367" s="305"/>
      <c r="AS367" s="305"/>
      <c r="AT367" s="305"/>
      <c r="AU367" s="305"/>
      <c r="AV367" s="305"/>
      <c r="AW367" s="305"/>
      <c r="AX367" s="305"/>
      <c r="AY367" s="305"/>
      <c r="AZ367" s="305"/>
      <c r="BA367" s="305"/>
      <c r="BB367" s="305"/>
      <c r="BC367" s="305"/>
      <c r="BD367" s="305"/>
      <c r="BE367" s="305"/>
      <c r="BF367" s="305"/>
      <c r="BG367" s="305"/>
      <c r="BH367" s="305"/>
      <c r="BI367" s="305"/>
      <c r="BJ367" s="305"/>
      <c r="BK367" s="305"/>
      <c r="BL367" s="305"/>
      <c r="BM367" s="305"/>
      <c r="BN367" s="305"/>
      <c r="BO367" s="305"/>
      <c r="BP367" s="305"/>
      <c r="BQ367" s="305"/>
      <c r="BR367" s="305"/>
      <c r="BS367" s="305"/>
      <c r="BT367" s="305"/>
      <c r="BU367" s="305"/>
      <c r="BV367" s="305"/>
      <c r="BW367" s="305"/>
      <c r="BX367" s="305"/>
      <c r="BY367" s="305"/>
      <c r="BZ367" s="305"/>
      <c r="CA367" s="305"/>
      <c r="CB367" s="305"/>
      <c r="CC367" s="305"/>
      <c r="CD367" s="305"/>
      <c r="CE367" s="305"/>
      <c r="CF367" s="305"/>
      <c r="CG367" s="305"/>
      <c r="CH367" s="305"/>
      <c r="CI367" s="305"/>
      <c r="CJ367" s="305"/>
      <c r="CK367" s="305"/>
      <c r="CL367" s="305"/>
      <c r="CM367" s="305"/>
      <c r="CN367" s="305"/>
      <c r="CO367" s="305"/>
      <c r="CP367" s="305"/>
      <c r="CQ367" s="305"/>
      <c r="CR367" s="305"/>
      <c r="CS367" s="305"/>
      <c r="CT367" s="305"/>
      <c r="CU367" s="305"/>
      <c r="CV367" s="305"/>
      <c r="CW367" s="305"/>
      <c r="CX367" s="305"/>
      <c r="CY367" s="305"/>
      <c r="CZ367" s="305"/>
      <c r="DA367" s="305"/>
      <c r="DB367" s="305"/>
      <c r="DC367" s="305"/>
      <c r="DD367" s="305"/>
      <c r="DE367" s="305"/>
      <c r="DF367" s="305"/>
      <c r="DG367" s="305"/>
      <c r="DH367" s="305"/>
      <c r="DI367" s="305"/>
      <c r="DJ367" s="305"/>
      <c r="DK367" s="305"/>
      <c r="DL367" s="305"/>
      <c r="DM367" s="305"/>
      <c r="DN367" s="305"/>
      <c r="DO367" s="305"/>
      <c r="DP367" s="305"/>
      <c r="DQ367" s="305"/>
      <c r="DR367" s="305"/>
      <c r="DS367" s="305"/>
      <c r="DT367" s="305"/>
      <c r="DU367" s="305"/>
      <c r="DV367" s="305"/>
      <c r="DW367" s="305"/>
      <c r="DX367" s="305"/>
      <c r="DY367" s="305"/>
      <c r="DZ367" s="305"/>
      <c r="EA367" s="305"/>
      <c r="EB367" s="305"/>
      <c r="EC367" s="305"/>
      <c r="ED367" s="305"/>
      <c r="EE367" s="305"/>
      <c r="EF367" s="305"/>
      <c r="EG367" s="305"/>
      <c r="EH367" s="305"/>
      <c r="EI367" s="305"/>
      <c r="EJ367" s="305"/>
      <c r="EK367" s="305"/>
    </row>
    <row r="368" spans="1:141" s="299" customFormat="1">
      <c r="A368" s="305"/>
      <c r="B368" s="305"/>
      <c r="C368" s="305"/>
      <c r="D368" s="305"/>
      <c r="E368" s="305"/>
      <c r="F368" s="305"/>
      <c r="G368" s="305"/>
      <c r="H368" s="305"/>
      <c r="I368" s="305"/>
      <c r="J368" s="305"/>
      <c r="K368" s="305"/>
      <c r="L368" s="305"/>
      <c r="M368" s="305"/>
      <c r="N368" s="305"/>
      <c r="O368" s="305"/>
      <c r="P368" s="305"/>
      <c r="Q368" s="305"/>
      <c r="R368" s="305"/>
      <c r="S368" s="305"/>
      <c r="T368" s="305"/>
      <c r="U368" s="305"/>
      <c r="V368" s="305"/>
      <c r="W368" s="305"/>
      <c r="X368" s="305"/>
      <c r="Y368" s="305"/>
      <c r="Z368" s="305"/>
      <c r="AA368" s="305"/>
      <c r="AB368" s="305"/>
      <c r="AC368" s="305"/>
      <c r="AD368" s="305"/>
      <c r="AE368" s="305"/>
      <c r="AF368" s="305"/>
      <c r="AG368" s="305"/>
      <c r="AH368" s="305"/>
      <c r="AI368" s="305"/>
      <c r="AJ368" s="305"/>
      <c r="AK368" s="305"/>
      <c r="AL368" s="305"/>
      <c r="AM368" s="305"/>
      <c r="AN368" s="305"/>
      <c r="AO368" s="305"/>
      <c r="AP368" s="305"/>
      <c r="AQ368" s="305"/>
      <c r="AR368" s="305"/>
      <c r="AS368" s="305"/>
      <c r="AT368" s="305"/>
      <c r="AU368" s="305"/>
      <c r="AV368" s="305"/>
      <c r="AW368" s="305"/>
      <c r="AX368" s="305"/>
      <c r="AY368" s="305"/>
      <c r="AZ368" s="305"/>
      <c r="BA368" s="305"/>
      <c r="BB368" s="305"/>
      <c r="BC368" s="305"/>
      <c r="BD368" s="305"/>
      <c r="BE368" s="305"/>
      <c r="BF368" s="305"/>
      <c r="BG368" s="305"/>
      <c r="BH368" s="305"/>
      <c r="BI368" s="305"/>
      <c r="BJ368" s="305"/>
      <c r="BK368" s="305"/>
      <c r="BL368" s="305"/>
      <c r="BM368" s="305"/>
      <c r="BN368" s="305"/>
      <c r="BO368" s="305"/>
      <c r="BP368" s="305"/>
      <c r="BQ368" s="305"/>
      <c r="BR368" s="305"/>
      <c r="BS368" s="305"/>
      <c r="BT368" s="305"/>
      <c r="BU368" s="305"/>
      <c r="BV368" s="305"/>
      <c r="BW368" s="305"/>
      <c r="BX368" s="305"/>
      <c r="BY368" s="305"/>
      <c r="BZ368" s="305"/>
      <c r="CA368" s="305"/>
      <c r="CB368" s="305"/>
      <c r="CC368" s="305"/>
      <c r="CD368" s="305"/>
      <c r="CE368" s="305"/>
      <c r="CF368" s="305"/>
      <c r="CG368" s="305"/>
      <c r="CH368" s="305"/>
      <c r="CI368" s="305"/>
      <c r="CJ368" s="305"/>
      <c r="CK368" s="305"/>
      <c r="CL368" s="305"/>
      <c r="CM368" s="305"/>
      <c r="CN368" s="305"/>
      <c r="CO368" s="305"/>
      <c r="CP368" s="305"/>
      <c r="CQ368" s="305"/>
      <c r="CR368" s="305"/>
      <c r="CS368" s="305"/>
      <c r="CT368" s="305"/>
      <c r="CU368" s="305"/>
      <c r="CV368" s="305"/>
      <c r="CW368" s="305"/>
      <c r="CX368" s="305"/>
      <c r="CY368" s="305"/>
      <c r="CZ368" s="305"/>
      <c r="DA368" s="305"/>
      <c r="DB368" s="305"/>
      <c r="DC368" s="305"/>
      <c r="DD368" s="305"/>
      <c r="DE368" s="305"/>
      <c r="DF368" s="305"/>
      <c r="DG368" s="305"/>
      <c r="DH368" s="305"/>
      <c r="DI368" s="305"/>
      <c r="DJ368" s="305"/>
      <c r="DK368" s="305"/>
      <c r="DL368" s="305"/>
      <c r="DM368" s="305"/>
      <c r="DN368" s="305"/>
      <c r="DO368" s="305"/>
      <c r="DP368" s="305"/>
      <c r="DQ368" s="305"/>
      <c r="DR368" s="305"/>
      <c r="DS368" s="305"/>
      <c r="DT368" s="305"/>
      <c r="DU368" s="305"/>
      <c r="DV368" s="305"/>
      <c r="DW368" s="305"/>
      <c r="DX368" s="305"/>
      <c r="DY368" s="305"/>
      <c r="DZ368" s="305"/>
      <c r="EA368" s="305"/>
      <c r="EB368" s="305"/>
      <c r="EC368" s="305"/>
      <c r="ED368" s="305"/>
      <c r="EE368" s="305"/>
      <c r="EF368" s="305"/>
      <c r="EG368" s="305"/>
      <c r="EH368" s="305"/>
      <c r="EI368" s="305"/>
      <c r="EJ368" s="305"/>
      <c r="EK368" s="305"/>
    </row>
    <row r="369" spans="1:141" s="299" customFormat="1">
      <c r="A369" s="305"/>
      <c r="B369" s="305"/>
      <c r="C369" s="305"/>
      <c r="D369" s="305"/>
      <c r="E369" s="305"/>
      <c r="F369" s="305"/>
      <c r="G369" s="305"/>
      <c r="H369" s="305"/>
      <c r="I369" s="305"/>
      <c r="J369" s="305"/>
      <c r="K369" s="305"/>
      <c r="L369" s="305"/>
      <c r="M369" s="305"/>
      <c r="N369" s="305"/>
      <c r="O369" s="305"/>
      <c r="P369" s="305"/>
      <c r="Q369" s="305"/>
      <c r="R369" s="305"/>
      <c r="S369" s="305"/>
      <c r="T369" s="305"/>
      <c r="U369" s="305"/>
      <c r="V369" s="305"/>
      <c r="W369" s="305"/>
      <c r="X369" s="305"/>
      <c r="Y369" s="305"/>
      <c r="Z369" s="305"/>
      <c r="AA369" s="305"/>
      <c r="AB369" s="305"/>
      <c r="AC369" s="305"/>
      <c r="AD369" s="305"/>
      <c r="AE369" s="305"/>
      <c r="AF369" s="305"/>
      <c r="AG369" s="305"/>
      <c r="AH369" s="305"/>
      <c r="AI369" s="305"/>
      <c r="AJ369" s="305"/>
      <c r="AK369" s="305"/>
      <c r="AL369" s="305"/>
      <c r="AM369" s="305"/>
      <c r="AN369" s="305"/>
      <c r="AO369" s="305"/>
      <c r="AP369" s="305"/>
      <c r="AQ369" s="305"/>
      <c r="AR369" s="305"/>
      <c r="AS369" s="305"/>
      <c r="AT369" s="305"/>
      <c r="AU369" s="305"/>
      <c r="AV369" s="305"/>
      <c r="AW369" s="305"/>
      <c r="AX369" s="305"/>
      <c r="AY369" s="305"/>
      <c r="AZ369" s="305"/>
      <c r="BA369" s="305"/>
      <c r="BB369" s="305"/>
      <c r="BC369" s="305"/>
      <c r="BD369" s="305"/>
      <c r="BE369" s="305"/>
      <c r="BF369" s="305"/>
      <c r="BG369" s="305"/>
      <c r="BH369" s="305"/>
      <c r="BI369" s="305"/>
      <c r="BJ369" s="305"/>
      <c r="BK369" s="305"/>
      <c r="BL369" s="305"/>
      <c r="BM369" s="305"/>
      <c r="BN369" s="305"/>
      <c r="BO369" s="305"/>
      <c r="BP369" s="305"/>
      <c r="BQ369" s="305"/>
      <c r="BR369" s="305"/>
      <c r="BS369" s="305"/>
      <c r="BT369" s="305"/>
      <c r="BU369" s="305"/>
      <c r="BV369" s="305"/>
      <c r="BW369" s="305"/>
      <c r="BX369" s="305"/>
      <c r="BY369" s="305"/>
      <c r="BZ369" s="305"/>
      <c r="CA369" s="305"/>
      <c r="CB369" s="305"/>
      <c r="CC369" s="305"/>
      <c r="CD369" s="305"/>
      <c r="CE369" s="305"/>
      <c r="CF369" s="305"/>
      <c r="CG369" s="305"/>
      <c r="CH369" s="305"/>
      <c r="CI369" s="305"/>
      <c r="CJ369" s="305"/>
      <c r="CK369" s="305"/>
      <c r="CL369" s="305"/>
      <c r="CM369" s="305"/>
      <c r="CN369" s="305"/>
      <c r="CO369" s="305"/>
      <c r="CP369" s="305"/>
      <c r="CQ369" s="305"/>
      <c r="CR369" s="305"/>
      <c r="CS369" s="305"/>
      <c r="CT369" s="305"/>
      <c r="CU369" s="305"/>
      <c r="CV369" s="305"/>
      <c r="CW369" s="305"/>
      <c r="CX369" s="305"/>
      <c r="CY369" s="305"/>
      <c r="CZ369" s="305"/>
      <c r="DA369" s="305"/>
      <c r="DB369" s="305"/>
      <c r="DC369" s="305"/>
      <c r="DD369" s="305"/>
      <c r="DE369" s="305"/>
      <c r="DF369" s="305"/>
      <c r="DG369" s="305"/>
      <c r="DH369" s="305"/>
      <c r="DI369" s="305"/>
      <c r="DJ369" s="305"/>
      <c r="DK369" s="305"/>
      <c r="DL369" s="305"/>
      <c r="DM369" s="305"/>
      <c r="DN369" s="305"/>
      <c r="DO369" s="305"/>
      <c r="DP369" s="305"/>
      <c r="DQ369" s="305"/>
      <c r="DR369" s="305"/>
      <c r="DS369" s="305"/>
      <c r="DT369" s="305"/>
      <c r="DU369" s="305"/>
      <c r="DV369" s="305"/>
      <c r="DW369" s="305"/>
      <c r="DX369" s="305"/>
      <c r="DY369" s="305"/>
      <c r="DZ369" s="305"/>
      <c r="EA369" s="305"/>
      <c r="EB369" s="305"/>
      <c r="EC369" s="305"/>
      <c r="ED369" s="305"/>
      <c r="EE369" s="305"/>
      <c r="EF369" s="305"/>
      <c r="EG369" s="305"/>
      <c r="EH369" s="305"/>
      <c r="EI369" s="305"/>
      <c r="EJ369" s="305"/>
      <c r="EK369" s="305"/>
    </row>
    <row r="370" spans="1:141" s="299" customFormat="1">
      <c r="A370" s="305"/>
      <c r="B370" s="305"/>
      <c r="C370" s="305"/>
      <c r="D370" s="305"/>
      <c r="E370" s="305"/>
      <c r="F370" s="305"/>
      <c r="G370" s="305"/>
      <c r="H370" s="305"/>
      <c r="I370" s="305"/>
      <c r="J370" s="305"/>
      <c r="K370" s="305"/>
      <c r="L370" s="305"/>
      <c r="M370" s="305"/>
      <c r="N370" s="305"/>
      <c r="O370" s="305"/>
      <c r="P370" s="305"/>
      <c r="Q370" s="305"/>
      <c r="R370" s="305"/>
      <c r="S370" s="305"/>
      <c r="T370" s="305"/>
      <c r="U370" s="305"/>
      <c r="V370" s="305"/>
      <c r="W370" s="305"/>
      <c r="X370" s="305"/>
      <c r="Y370" s="305"/>
      <c r="Z370" s="305"/>
      <c r="AA370" s="305"/>
      <c r="AB370" s="305"/>
      <c r="AC370" s="305"/>
      <c r="AD370" s="305"/>
      <c r="AE370" s="305"/>
      <c r="AF370" s="305"/>
      <c r="AG370" s="305"/>
      <c r="AH370" s="305"/>
      <c r="AI370" s="305"/>
      <c r="AJ370" s="305"/>
      <c r="AK370" s="305"/>
      <c r="AL370" s="305"/>
      <c r="AM370" s="305"/>
      <c r="AN370" s="305"/>
      <c r="AO370" s="305"/>
      <c r="AP370" s="305"/>
      <c r="AQ370" s="305"/>
      <c r="AR370" s="305"/>
      <c r="AS370" s="305"/>
      <c r="AT370" s="305"/>
      <c r="AU370" s="305"/>
      <c r="AV370" s="305"/>
      <c r="AW370" s="305"/>
      <c r="AX370" s="305"/>
      <c r="AY370" s="305"/>
      <c r="AZ370" s="305"/>
      <c r="BA370" s="305"/>
      <c r="BB370" s="305"/>
      <c r="BC370" s="305"/>
      <c r="BD370" s="305"/>
      <c r="BE370" s="305"/>
      <c r="BF370" s="305"/>
      <c r="BG370" s="305"/>
      <c r="BH370" s="305"/>
      <c r="BI370" s="305"/>
      <c r="BJ370" s="305"/>
      <c r="BK370" s="305"/>
      <c r="BL370" s="305"/>
      <c r="BM370" s="305"/>
      <c r="BN370" s="305"/>
      <c r="BO370" s="305"/>
      <c r="BP370" s="305"/>
      <c r="BQ370" s="305"/>
      <c r="BR370" s="305"/>
      <c r="BS370" s="305"/>
      <c r="BT370" s="305"/>
      <c r="BU370" s="305"/>
      <c r="BV370" s="305"/>
      <c r="BW370" s="305"/>
      <c r="BX370" s="305"/>
      <c r="BY370" s="305"/>
      <c r="BZ370" s="305"/>
      <c r="CA370" s="305"/>
      <c r="CB370" s="305"/>
      <c r="CC370" s="305"/>
      <c r="CD370" s="305"/>
      <c r="CE370" s="305"/>
      <c r="CF370" s="305"/>
      <c r="CG370" s="305"/>
      <c r="CH370" s="305"/>
      <c r="CI370" s="305"/>
      <c r="CJ370" s="305"/>
      <c r="CK370" s="305"/>
      <c r="CL370" s="305"/>
      <c r="CM370" s="305"/>
      <c r="CN370" s="305"/>
      <c r="CO370" s="305"/>
      <c r="CP370" s="305"/>
      <c r="CQ370" s="305"/>
      <c r="CR370" s="305"/>
      <c r="CS370" s="305"/>
      <c r="CT370" s="305"/>
      <c r="CU370" s="305"/>
      <c r="CV370" s="305"/>
      <c r="CW370" s="305"/>
      <c r="CX370" s="305"/>
      <c r="CY370" s="305"/>
      <c r="CZ370" s="305"/>
      <c r="DA370" s="305"/>
      <c r="DB370" s="305"/>
      <c r="DC370" s="305"/>
      <c r="DD370" s="305"/>
      <c r="DE370" s="305"/>
      <c r="DF370" s="305"/>
      <c r="DG370" s="305"/>
      <c r="DH370" s="305"/>
      <c r="DI370" s="305"/>
      <c r="DJ370" s="305"/>
      <c r="DK370" s="305"/>
      <c r="DL370" s="305"/>
      <c r="DM370" s="305"/>
      <c r="DN370" s="305"/>
      <c r="DO370" s="305"/>
      <c r="DP370" s="305"/>
      <c r="DQ370" s="305"/>
      <c r="DR370" s="305"/>
      <c r="DS370" s="305"/>
      <c r="DT370" s="305"/>
      <c r="DU370" s="305"/>
      <c r="DV370" s="305"/>
      <c r="DW370" s="305"/>
      <c r="DX370" s="305"/>
      <c r="DY370" s="305"/>
      <c r="DZ370" s="305"/>
      <c r="EA370" s="305"/>
      <c r="EB370" s="305"/>
      <c r="EC370" s="305"/>
      <c r="ED370" s="305"/>
      <c r="EE370" s="305"/>
      <c r="EF370" s="305"/>
      <c r="EG370" s="305"/>
      <c r="EH370" s="305"/>
      <c r="EI370" s="305"/>
      <c r="EJ370" s="305"/>
      <c r="EK370" s="305"/>
    </row>
    <row r="371" spans="1:141" s="299" customFormat="1">
      <c r="A371" s="305"/>
      <c r="B371" s="305"/>
      <c r="C371" s="305"/>
      <c r="D371" s="305"/>
      <c r="E371" s="305"/>
      <c r="F371" s="305"/>
      <c r="G371" s="305"/>
      <c r="H371" s="305"/>
      <c r="I371" s="305"/>
      <c r="J371" s="305"/>
      <c r="K371" s="305"/>
      <c r="L371" s="305"/>
      <c r="M371" s="305"/>
      <c r="N371" s="305"/>
      <c r="O371" s="305"/>
      <c r="P371" s="305"/>
      <c r="Q371" s="305"/>
      <c r="R371" s="305"/>
      <c r="S371" s="305"/>
      <c r="T371" s="305"/>
      <c r="U371" s="305"/>
      <c r="V371" s="305"/>
      <c r="W371" s="305"/>
      <c r="X371" s="305"/>
      <c r="Y371" s="305"/>
      <c r="Z371" s="305"/>
      <c r="AA371" s="305"/>
      <c r="AB371" s="305"/>
      <c r="AC371" s="305"/>
      <c r="AD371" s="305"/>
      <c r="AE371" s="305"/>
      <c r="AF371" s="305"/>
      <c r="AG371" s="305"/>
      <c r="AH371" s="305"/>
      <c r="AI371" s="305"/>
      <c r="AJ371" s="305"/>
      <c r="AK371" s="305"/>
      <c r="AL371" s="305"/>
      <c r="AM371" s="305"/>
      <c r="AN371" s="305"/>
      <c r="AO371" s="305"/>
      <c r="AP371" s="305"/>
      <c r="AQ371" s="305"/>
      <c r="AR371" s="305"/>
      <c r="AS371" s="305"/>
      <c r="AT371" s="305"/>
      <c r="AU371" s="305"/>
      <c r="AV371" s="305"/>
      <c r="AW371" s="305"/>
      <c r="AX371" s="305"/>
      <c r="AY371" s="305"/>
      <c r="AZ371" s="305"/>
      <c r="BA371" s="305"/>
      <c r="BB371" s="305"/>
      <c r="BC371" s="305"/>
      <c r="BD371" s="305"/>
      <c r="BE371" s="305"/>
      <c r="BF371" s="305"/>
      <c r="BG371" s="305"/>
      <c r="BH371" s="305"/>
      <c r="BI371" s="305"/>
      <c r="BJ371" s="305"/>
      <c r="BK371" s="305"/>
      <c r="BL371" s="305"/>
      <c r="BM371" s="305"/>
      <c r="BN371" s="305"/>
      <c r="BO371" s="305"/>
      <c r="BP371" s="305"/>
      <c r="BQ371" s="305"/>
      <c r="BR371" s="305"/>
      <c r="BS371" s="305"/>
      <c r="BT371" s="305"/>
      <c r="BU371" s="305"/>
      <c r="BV371" s="305"/>
      <c r="BW371" s="305"/>
      <c r="BX371" s="305"/>
      <c r="BY371" s="305"/>
      <c r="BZ371" s="305"/>
      <c r="CA371" s="305"/>
      <c r="CB371" s="305"/>
      <c r="CC371" s="305"/>
      <c r="CD371" s="305"/>
      <c r="CE371" s="305"/>
      <c r="CF371" s="305"/>
      <c r="CG371" s="305"/>
      <c r="CH371" s="305"/>
      <c r="CI371" s="305"/>
      <c r="CJ371" s="305"/>
      <c r="CK371" s="305"/>
      <c r="CL371" s="305"/>
      <c r="CM371" s="305"/>
      <c r="CN371" s="305"/>
      <c r="CO371" s="305"/>
      <c r="CP371" s="305"/>
      <c r="CQ371" s="305"/>
      <c r="CR371" s="305"/>
      <c r="CS371" s="305"/>
      <c r="CT371" s="305"/>
      <c r="CU371" s="305"/>
      <c r="CV371" s="305"/>
      <c r="CW371" s="305"/>
      <c r="CX371" s="305"/>
      <c r="CY371" s="305"/>
      <c r="CZ371" s="305"/>
      <c r="DA371" s="305"/>
      <c r="DB371" s="305"/>
      <c r="DC371" s="305"/>
      <c r="DD371" s="305"/>
      <c r="DE371" s="305"/>
      <c r="DF371" s="305"/>
      <c r="DG371" s="305"/>
      <c r="DH371" s="305"/>
      <c r="DI371" s="305"/>
      <c r="DJ371" s="305"/>
      <c r="DK371" s="305"/>
      <c r="DL371" s="305"/>
      <c r="DM371" s="305"/>
      <c r="DN371" s="305"/>
      <c r="DO371" s="305"/>
      <c r="DP371" s="305"/>
      <c r="DQ371" s="305"/>
      <c r="DR371" s="305"/>
      <c r="DS371" s="305"/>
      <c r="DT371" s="305"/>
      <c r="DU371" s="305"/>
      <c r="DV371" s="305"/>
      <c r="DW371" s="305"/>
      <c r="DX371" s="305"/>
      <c r="DY371" s="305"/>
      <c r="DZ371" s="305"/>
      <c r="EA371" s="305"/>
      <c r="EB371" s="305"/>
      <c r="EC371" s="305"/>
      <c r="ED371" s="305"/>
      <c r="EE371" s="305"/>
      <c r="EF371" s="305"/>
      <c r="EG371" s="305"/>
      <c r="EH371" s="305"/>
      <c r="EI371" s="305"/>
      <c r="EJ371" s="305"/>
      <c r="EK371" s="305"/>
    </row>
    <row r="372" spans="1:141" s="299" customFormat="1">
      <c r="A372" s="305"/>
      <c r="B372" s="305"/>
      <c r="C372" s="305"/>
      <c r="D372" s="305"/>
      <c r="E372" s="305"/>
      <c r="F372" s="305"/>
      <c r="G372" s="305"/>
      <c r="H372" s="305"/>
      <c r="I372" s="305"/>
      <c r="J372" s="305"/>
      <c r="K372" s="305"/>
      <c r="L372" s="305"/>
      <c r="M372" s="305"/>
      <c r="N372" s="305"/>
      <c r="O372" s="305"/>
      <c r="P372" s="305"/>
      <c r="Q372" s="305"/>
      <c r="R372" s="305"/>
      <c r="S372" s="305"/>
      <c r="T372" s="305"/>
      <c r="U372" s="305"/>
      <c r="V372" s="305"/>
      <c r="W372" s="305"/>
      <c r="X372" s="305"/>
      <c r="Y372" s="305"/>
      <c r="Z372" s="305"/>
      <c r="AA372" s="305"/>
      <c r="AB372" s="305"/>
      <c r="AC372" s="305"/>
      <c r="AD372" s="305"/>
      <c r="AE372" s="305"/>
      <c r="AF372" s="305"/>
      <c r="AG372" s="305"/>
      <c r="AH372" s="305"/>
      <c r="AI372" s="305"/>
      <c r="AJ372" s="305"/>
      <c r="AK372" s="305"/>
      <c r="AL372" s="305"/>
      <c r="AM372" s="305"/>
      <c r="AN372" s="305"/>
      <c r="AO372" s="305"/>
      <c r="AP372" s="305"/>
      <c r="AQ372" s="305"/>
      <c r="AR372" s="305"/>
      <c r="AS372" s="305"/>
      <c r="AT372" s="305"/>
      <c r="AU372" s="305"/>
      <c r="AV372" s="305"/>
      <c r="AW372" s="305"/>
      <c r="AX372" s="305"/>
      <c r="AY372" s="305"/>
      <c r="AZ372" s="305"/>
      <c r="BA372" s="305"/>
      <c r="BB372" s="305"/>
      <c r="BC372" s="305"/>
      <c r="BD372" s="305"/>
      <c r="BE372" s="305"/>
      <c r="BF372" s="305"/>
      <c r="BG372" s="305"/>
      <c r="BH372" s="305"/>
      <c r="BI372" s="305"/>
      <c r="BJ372" s="305"/>
      <c r="BK372" s="305"/>
      <c r="BL372" s="305"/>
      <c r="BM372" s="305"/>
      <c r="BN372" s="305"/>
      <c r="BO372" s="305"/>
      <c r="BP372" s="305"/>
      <c r="BQ372" s="305"/>
      <c r="BR372" s="305"/>
      <c r="BS372" s="305"/>
      <c r="BT372" s="305"/>
      <c r="BU372" s="305"/>
      <c r="BV372" s="305"/>
      <c r="BW372" s="305"/>
      <c r="BX372" s="305"/>
      <c r="BY372" s="305"/>
      <c r="BZ372" s="305"/>
      <c r="CA372" s="305"/>
      <c r="CB372" s="305"/>
      <c r="CC372" s="305"/>
      <c r="CD372" s="305"/>
      <c r="CE372" s="305"/>
      <c r="CF372" s="305"/>
      <c r="CG372" s="305"/>
      <c r="CH372" s="305"/>
      <c r="CI372" s="305"/>
      <c r="CJ372" s="305"/>
      <c r="CK372" s="305"/>
      <c r="CL372" s="305"/>
      <c r="CM372" s="305"/>
      <c r="CN372" s="305"/>
      <c r="CO372" s="305"/>
      <c r="CP372" s="305"/>
      <c r="CQ372" s="305"/>
      <c r="CR372" s="305"/>
      <c r="CS372" s="305"/>
      <c r="CT372" s="305"/>
      <c r="CU372" s="305"/>
      <c r="CV372" s="305"/>
      <c r="CW372" s="305"/>
      <c r="CX372" s="305"/>
      <c r="CY372" s="305"/>
      <c r="CZ372" s="305"/>
      <c r="DA372" s="305"/>
      <c r="DB372" s="305"/>
      <c r="DC372" s="305"/>
      <c r="DD372" s="305"/>
      <c r="DE372" s="305"/>
      <c r="DF372" s="305"/>
      <c r="DG372" s="305"/>
      <c r="DH372" s="305"/>
      <c r="DI372" s="305"/>
      <c r="DJ372" s="305"/>
      <c r="DK372" s="305"/>
      <c r="DL372" s="305"/>
      <c r="DM372" s="305"/>
      <c r="DN372" s="305"/>
      <c r="DO372" s="305"/>
      <c r="DP372" s="305"/>
      <c r="DQ372" s="305"/>
      <c r="DR372" s="305"/>
      <c r="DS372" s="305"/>
      <c r="DT372" s="305"/>
      <c r="DU372" s="305"/>
      <c r="DV372" s="305"/>
      <c r="DW372" s="305"/>
      <c r="DX372" s="305"/>
      <c r="DY372" s="305"/>
      <c r="DZ372" s="305"/>
      <c r="EA372" s="305"/>
      <c r="EB372" s="305"/>
      <c r="EC372" s="305"/>
      <c r="ED372" s="305"/>
      <c r="EE372" s="305"/>
      <c r="EF372" s="305"/>
      <c r="EG372" s="305"/>
      <c r="EH372" s="305"/>
      <c r="EI372" s="305"/>
      <c r="EJ372" s="305"/>
      <c r="EK372" s="305"/>
    </row>
    <row r="373" spans="1:141" s="299" customFormat="1">
      <c r="A373" s="305"/>
      <c r="B373" s="305"/>
      <c r="C373" s="305"/>
      <c r="D373" s="305"/>
      <c r="E373" s="305"/>
      <c r="F373" s="305"/>
      <c r="G373" s="305"/>
      <c r="H373" s="305"/>
      <c r="I373" s="305"/>
      <c r="J373" s="305"/>
      <c r="K373" s="305"/>
      <c r="L373" s="305"/>
      <c r="M373" s="305"/>
      <c r="N373" s="305"/>
      <c r="O373" s="305"/>
      <c r="P373" s="305"/>
      <c r="Q373" s="305"/>
      <c r="R373" s="305"/>
      <c r="S373" s="305"/>
      <c r="T373" s="305"/>
      <c r="U373" s="305"/>
      <c r="V373" s="305"/>
      <c r="W373" s="305"/>
      <c r="X373" s="305"/>
      <c r="Y373" s="305"/>
      <c r="Z373" s="305"/>
      <c r="AA373" s="305"/>
      <c r="AB373" s="305"/>
      <c r="AC373" s="305"/>
      <c r="AD373" s="305"/>
      <c r="AE373" s="305"/>
      <c r="AF373" s="305"/>
      <c r="AG373" s="305"/>
      <c r="AH373" s="305"/>
      <c r="AI373" s="305"/>
      <c r="AJ373" s="305"/>
      <c r="AK373" s="305"/>
      <c r="AL373" s="305"/>
      <c r="AM373" s="305"/>
      <c r="AN373" s="305"/>
      <c r="AO373" s="305"/>
      <c r="AP373" s="305"/>
      <c r="AQ373" s="305"/>
      <c r="AR373" s="305"/>
      <c r="AS373" s="305"/>
      <c r="AT373" s="305"/>
      <c r="AU373" s="305"/>
      <c r="AV373" s="305"/>
      <c r="AW373" s="305"/>
      <c r="AX373" s="305"/>
      <c r="AY373" s="305"/>
      <c r="AZ373" s="305"/>
      <c r="BA373" s="305"/>
      <c r="BB373" s="305"/>
      <c r="BC373" s="305"/>
      <c r="BD373" s="305"/>
      <c r="BE373" s="305"/>
      <c r="BF373" s="305"/>
      <c r="BG373" s="305"/>
      <c r="BH373" s="305"/>
      <c r="BI373" s="305"/>
      <c r="BJ373" s="305"/>
      <c r="BK373" s="305"/>
      <c r="BL373" s="305"/>
      <c r="BM373" s="305"/>
      <c r="BN373" s="305"/>
      <c r="BO373" s="305"/>
      <c r="BP373" s="305"/>
      <c r="BQ373" s="305"/>
      <c r="BR373" s="305"/>
      <c r="BS373" s="305"/>
      <c r="BT373" s="305"/>
      <c r="BU373" s="305"/>
      <c r="BV373" s="305"/>
      <c r="BW373" s="305"/>
      <c r="BX373" s="305"/>
      <c r="BY373" s="305"/>
      <c r="BZ373" s="305"/>
      <c r="CA373" s="305"/>
      <c r="CB373" s="305"/>
      <c r="CC373" s="305"/>
      <c r="CD373" s="305"/>
      <c r="CE373" s="305"/>
      <c r="CF373" s="305"/>
      <c r="CG373" s="305"/>
      <c r="CH373" s="305"/>
      <c r="CI373" s="305"/>
      <c r="CJ373" s="305"/>
      <c r="CK373" s="305"/>
      <c r="CL373" s="305"/>
      <c r="CM373" s="305"/>
      <c r="CN373" s="305"/>
      <c r="CO373" s="305"/>
      <c r="CP373" s="305"/>
      <c r="CQ373" s="305"/>
      <c r="CR373" s="305"/>
      <c r="CS373" s="305"/>
      <c r="CT373" s="305"/>
      <c r="CU373" s="305"/>
      <c r="CV373" s="305"/>
      <c r="CW373" s="305"/>
      <c r="CX373" s="305"/>
      <c r="CY373" s="305"/>
      <c r="CZ373" s="305"/>
      <c r="DA373" s="305"/>
      <c r="DB373" s="305"/>
      <c r="DC373" s="305"/>
      <c r="DD373" s="305"/>
      <c r="DE373" s="305"/>
      <c r="DF373" s="305"/>
      <c r="DG373" s="305"/>
      <c r="DH373" s="305"/>
      <c r="DI373" s="305"/>
      <c r="DJ373" s="305"/>
      <c r="DK373" s="305"/>
      <c r="DL373" s="305"/>
      <c r="DM373" s="305"/>
      <c r="DN373" s="305"/>
      <c r="DO373" s="305"/>
      <c r="DP373" s="305"/>
      <c r="DQ373" s="305"/>
      <c r="DR373" s="305"/>
      <c r="DS373" s="305"/>
      <c r="DT373" s="305"/>
      <c r="DU373" s="305"/>
      <c r="DV373" s="305"/>
      <c r="DW373" s="305"/>
      <c r="DX373" s="305"/>
      <c r="DY373" s="305"/>
      <c r="DZ373" s="305"/>
      <c r="EA373" s="305"/>
      <c r="EB373" s="305"/>
      <c r="EC373" s="305"/>
      <c r="ED373" s="305"/>
      <c r="EE373" s="305"/>
      <c r="EF373" s="305"/>
      <c r="EG373" s="305"/>
      <c r="EH373" s="305"/>
      <c r="EI373" s="305"/>
      <c r="EJ373" s="305"/>
      <c r="EK373" s="305"/>
    </row>
    <row r="374" spans="1:141" s="299" customFormat="1">
      <c r="A374" s="305"/>
      <c r="B374" s="305"/>
      <c r="C374" s="305"/>
      <c r="D374" s="305"/>
      <c r="E374" s="305"/>
      <c r="F374" s="305"/>
      <c r="G374" s="305"/>
      <c r="H374" s="305"/>
      <c r="I374" s="305"/>
      <c r="J374" s="305"/>
      <c r="K374" s="305"/>
      <c r="L374" s="305"/>
      <c r="M374" s="305"/>
      <c r="N374" s="305"/>
      <c r="O374" s="305"/>
      <c r="P374" s="305"/>
      <c r="Q374" s="305"/>
      <c r="R374" s="305"/>
      <c r="S374" s="305"/>
      <c r="T374" s="305"/>
      <c r="U374" s="305"/>
      <c r="V374" s="305"/>
      <c r="W374" s="305"/>
      <c r="X374" s="305"/>
      <c r="Y374" s="305"/>
      <c r="Z374" s="305"/>
      <c r="AA374" s="305"/>
      <c r="AB374" s="305"/>
      <c r="AC374" s="305"/>
      <c r="AD374" s="305"/>
      <c r="AE374" s="305"/>
      <c r="AF374" s="305"/>
      <c r="AG374" s="305"/>
      <c r="AH374" s="305"/>
      <c r="AI374" s="305"/>
      <c r="AJ374" s="305"/>
      <c r="AK374" s="305"/>
      <c r="AL374" s="305"/>
      <c r="AM374" s="305"/>
      <c r="AN374" s="305"/>
      <c r="AO374" s="305"/>
      <c r="AP374" s="305"/>
      <c r="AQ374" s="305"/>
      <c r="AR374" s="305"/>
      <c r="AS374" s="305"/>
      <c r="AT374" s="305"/>
      <c r="AU374" s="305"/>
      <c r="AV374" s="305"/>
      <c r="AW374" s="305"/>
      <c r="AX374" s="305"/>
      <c r="AY374" s="305"/>
      <c r="AZ374" s="305"/>
      <c r="BA374" s="305"/>
      <c r="BB374" s="305"/>
      <c r="BC374" s="305"/>
      <c r="BD374" s="305"/>
      <c r="BE374" s="305"/>
      <c r="BF374" s="305"/>
      <c r="BG374" s="305"/>
      <c r="BH374" s="305"/>
      <c r="BI374" s="305"/>
      <c r="BJ374" s="305"/>
      <c r="BK374" s="305"/>
      <c r="BL374" s="305"/>
      <c r="BM374" s="305"/>
      <c r="BN374" s="305"/>
      <c r="BO374" s="305"/>
      <c r="BP374" s="305"/>
      <c r="BQ374" s="305"/>
      <c r="BR374" s="305"/>
      <c r="BS374" s="305"/>
      <c r="BT374" s="305"/>
      <c r="BU374" s="305"/>
      <c r="BV374" s="305"/>
      <c r="BW374" s="305"/>
      <c r="BX374" s="305"/>
      <c r="BY374" s="305"/>
      <c r="BZ374" s="305"/>
      <c r="CA374" s="305"/>
      <c r="CB374" s="305"/>
      <c r="CC374" s="305"/>
      <c r="CD374" s="305"/>
      <c r="CE374" s="305"/>
      <c r="CF374" s="305"/>
      <c r="CG374" s="305"/>
      <c r="CH374" s="305"/>
      <c r="CI374" s="305"/>
      <c r="CJ374" s="305"/>
      <c r="CK374" s="305"/>
      <c r="CL374" s="305"/>
      <c r="CM374" s="305"/>
      <c r="CN374" s="305"/>
      <c r="CO374" s="305"/>
      <c r="CP374" s="305"/>
      <c r="CQ374" s="305"/>
      <c r="CR374" s="305"/>
      <c r="CS374" s="305"/>
      <c r="CT374" s="305"/>
      <c r="CU374" s="305"/>
      <c r="CV374" s="305"/>
      <c r="CW374" s="305"/>
      <c r="CX374" s="305"/>
      <c r="CY374" s="305"/>
      <c r="CZ374" s="305"/>
      <c r="DA374" s="305"/>
      <c r="DB374" s="305"/>
      <c r="DC374" s="305"/>
      <c r="DD374" s="305"/>
      <c r="DE374" s="305"/>
      <c r="DF374" s="305"/>
      <c r="DG374" s="305"/>
      <c r="DH374" s="305"/>
      <c r="DI374" s="305"/>
      <c r="DJ374" s="305"/>
      <c r="DK374" s="305"/>
      <c r="DL374" s="305"/>
      <c r="DM374" s="305"/>
      <c r="DN374" s="305"/>
      <c r="DO374" s="305"/>
      <c r="DP374" s="305"/>
      <c r="DQ374" s="305"/>
      <c r="DR374" s="305"/>
      <c r="DS374" s="305"/>
      <c r="DT374" s="305"/>
      <c r="DU374" s="305"/>
      <c r="DV374" s="305"/>
      <c r="DW374" s="305"/>
      <c r="DX374" s="305"/>
      <c r="DY374" s="305"/>
      <c r="DZ374" s="305"/>
      <c r="EA374" s="305"/>
      <c r="EB374" s="305"/>
      <c r="EC374" s="305"/>
      <c r="ED374" s="305"/>
      <c r="EE374" s="305"/>
      <c r="EF374" s="305"/>
      <c r="EG374" s="305"/>
      <c r="EH374" s="305"/>
      <c r="EI374" s="305"/>
      <c r="EJ374" s="305"/>
      <c r="EK374" s="305"/>
    </row>
    <row r="375" spans="1:141" s="299" customFormat="1">
      <c r="A375" s="305"/>
      <c r="B375" s="305"/>
      <c r="C375" s="305"/>
      <c r="D375" s="305"/>
      <c r="E375" s="305"/>
      <c r="F375" s="305"/>
      <c r="G375" s="305"/>
      <c r="H375" s="305"/>
      <c r="I375" s="305"/>
      <c r="J375" s="305"/>
      <c r="K375" s="305"/>
      <c r="L375" s="305"/>
      <c r="M375" s="305"/>
      <c r="N375" s="305"/>
      <c r="O375" s="305"/>
      <c r="P375" s="305"/>
      <c r="Q375" s="305"/>
      <c r="R375" s="305"/>
      <c r="S375" s="305"/>
      <c r="T375" s="305"/>
      <c r="U375" s="305"/>
      <c r="V375" s="305"/>
      <c r="W375" s="305"/>
      <c r="X375" s="305"/>
      <c r="Y375" s="305"/>
      <c r="Z375" s="305"/>
      <c r="AA375" s="305"/>
      <c r="AB375" s="305"/>
      <c r="AC375" s="305"/>
      <c r="AD375" s="305"/>
      <c r="AE375" s="305"/>
      <c r="AF375" s="305"/>
      <c r="AG375" s="305"/>
      <c r="AH375" s="305"/>
      <c r="AI375" s="305"/>
      <c r="AJ375" s="305"/>
      <c r="AK375" s="305"/>
      <c r="AL375" s="305"/>
      <c r="AM375" s="305"/>
      <c r="AN375" s="305"/>
      <c r="AO375" s="305"/>
      <c r="AP375" s="305"/>
      <c r="AQ375" s="305"/>
      <c r="AR375" s="305"/>
      <c r="AS375" s="305"/>
      <c r="AT375" s="305"/>
      <c r="AU375" s="305"/>
      <c r="AV375" s="305"/>
      <c r="AW375" s="305"/>
      <c r="AX375" s="305"/>
      <c r="AY375" s="305"/>
      <c r="AZ375" s="305"/>
      <c r="BA375" s="305"/>
      <c r="BB375" s="305"/>
      <c r="BC375" s="305"/>
      <c r="BD375" s="305"/>
      <c r="BE375" s="305"/>
      <c r="BF375" s="305"/>
      <c r="BG375" s="305"/>
      <c r="BH375" s="305"/>
      <c r="BI375" s="305"/>
      <c r="BJ375" s="305"/>
      <c r="BK375" s="305"/>
      <c r="BL375" s="305"/>
      <c r="BM375" s="305"/>
      <c r="BN375" s="305"/>
      <c r="BO375" s="305"/>
      <c r="BP375" s="305"/>
      <c r="BQ375" s="305"/>
      <c r="BR375" s="305"/>
      <c r="BS375" s="305"/>
      <c r="BT375" s="305"/>
      <c r="BU375" s="305"/>
      <c r="BV375" s="305"/>
      <c r="BW375" s="305"/>
      <c r="BX375" s="305"/>
      <c r="BY375" s="305"/>
      <c r="BZ375" s="305"/>
      <c r="CA375" s="305"/>
      <c r="CB375" s="305"/>
      <c r="CC375" s="305"/>
      <c r="CD375" s="305"/>
      <c r="CE375" s="305"/>
      <c r="CF375" s="305"/>
      <c r="CG375" s="305"/>
      <c r="CH375" s="305"/>
      <c r="CI375" s="305"/>
      <c r="CJ375" s="305"/>
      <c r="CK375" s="305"/>
      <c r="CL375" s="305"/>
      <c r="CM375" s="305"/>
      <c r="CN375" s="305"/>
      <c r="CO375" s="305"/>
      <c r="CP375" s="305"/>
      <c r="CQ375" s="305"/>
      <c r="CR375" s="305"/>
      <c r="CS375" s="305"/>
      <c r="CT375" s="305"/>
      <c r="CU375" s="305"/>
      <c r="CV375" s="305"/>
      <c r="CW375" s="305"/>
      <c r="CX375" s="305"/>
      <c r="CY375" s="305"/>
      <c r="CZ375" s="305"/>
      <c r="DA375" s="305"/>
      <c r="DB375" s="305"/>
      <c r="DC375" s="305"/>
      <c r="DD375" s="305"/>
      <c r="DE375" s="305"/>
      <c r="DF375" s="305"/>
      <c r="DG375" s="305"/>
      <c r="DH375" s="305"/>
      <c r="DI375" s="305"/>
      <c r="DJ375" s="305"/>
      <c r="DK375" s="305"/>
      <c r="DL375" s="305"/>
      <c r="DM375" s="305"/>
      <c r="DN375" s="305"/>
      <c r="DO375" s="305"/>
      <c r="DP375" s="305"/>
      <c r="DQ375" s="305"/>
      <c r="DR375" s="305"/>
      <c r="DS375" s="305"/>
      <c r="DT375" s="305"/>
      <c r="DU375" s="305"/>
      <c r="DV375" s="305"/>
      <c r="DW375" s="305"/>
      <c r="DX375" s="305"/>
      <c r="DY375" s="305"/>
      <c r="DZ375" s="305"/>
      <c r="EA375" s="305"/>
      <c r="EB375" s="305"/>
      <c r="EC375" s="305"/>
      <c r="ED375" s="305"/>
      <c r="EE375" s="305"/>
      <c r="EF375" s="305"/>
      <c r="EG375" s="305"/>
      <c r="EH375" s="305"/>
      <c r="EI375" s="305"/>
      <c r="EJ375" s="305"/>
      <c r="EK375" s="305"/>
    </row>
    <row r="376" spans="1:141" s="299" customFormat="1">
      <c r="A376" s="305"/>
      <c r="B376" s="305"/>
      <c r="C376" s="305"/>
      <c r="D376" s="305"/>
      <c r="E376" s="305"/>
      <c r="F376" s="305"/>
      <c r="G376" s="305"/>
      <c r="H376" s="305"/>
      <c r="I376" s="305"/>
      <c r="J376" s="305"/>
      <c r="K376" s="305"/>
      <c r="L376" s="305"/>
      <c r="M376" s="305"/>
      <c r="N376" s="305"/>
      <c r="O376" s="305"/>
      <c r="P376" s="305"/>
      <c r="Q376" s="305"/>
      <c r="R376" s="305"/>
      <c r="S376" s="305"/>
      <c r="T376" s="305"/>
      <c r="U376" s="305"/>
      <c r="V376" s="305"/>
      <c r="W376" s="305"/>
      <c r="X376" s="305"/>
      <c r="Y376" s="305"/>
      <c r="Z376" s="305"/>
      <c r="AA376" s="305"/>
      <c r="AB376" s="305"/>
      <c r="AC376" s="305"/>
      <c r="AD376" s="305"/>
      <c r="AE376" s="305"/>
      <c r="AF376" s="305"/>
      <c r="AG376" s="305"/>
      <c r="AH376" s="305"/>
      <c r="AI376" s="305"/>
      <c r="AJ376" s="305"/>
      <c r="AK376" s="305"/>
      <c r="AL376" s="305"/>
      <c r="AM376" s="305"/>
      <c r="AN376" s="305"/>
      <c r="AO376" s="305"/>
      <c r="AP376" s="305"/>
      <c r="AQ376" s="305"/>
      <c r="AR376" s="305"/>
      <c r="AS376" s="305"/>
      <c r="AT376" s="305"/>
      <c r="AU376" s="305"/>
      <c r="AV376" s="305"/>
      <c r="AW376" s="305"/>
      <c r="AX376" s="305"/>
      <c r="AY376" s="305"/>
      <c r="AZ376" s="305"/>
      <c r="BA376" s="305"/>
      <c r="BB376" s="305"/>
      <c r="BC376" s="305"/>
      <c r="BD376" s="305"/>
      <c r="BE376" s="305"/>
      <c r="BF376" s="305"/>
      <c r="BG376" s="305"/>
      <c r="BH376" s="305"/>
      <c r="BI376" s="305"/>
      <c r="BJ376" s="305"/>
      <c r="BK376" s="305"/>
      <c r="BL376" s="305"/>
      <c r="BM376" s="305"/>
      <c r="BN376" s="305"/>
      <c r="BO376" s="305"/>
      <c r="BP376" s="305"/>
      <c r="BQ376" s="305"/>
      <c r="BR376" s="305"/>
      <c r="BS376" s="305"/>
      <c r="BT376" s="305"/>
      <c r="BU376" s="305"/>
      <c r="BV376" s="305"/>
      <c r="BW376" s="305"/>
      <c r="BX376" s="305"/>
      <c r="BY376" s="305"/>
      <c r="BZ376" s="305"/>
      <c r="CA376" s="305"/>
      <c r="CB376" s="305"/>
      <c r="CC376" s="305"/>
      <c r="CD376" s="305"/>
      <c r="CE376" s="305"/>
      <c r="CF376" s="305"/>
      <c r="CG376" s="305"/>
      <c r="CH376" s="305"/>
      <c r="CI376" s="305"/>
      <c r="CJ376" s="305"/>
      <c r="CK376" s="305"/>
      <c r="CL376" s="305"/>
      <c r="CM376" s="305"/>
      <c r="CN376" s="305"/>
      <c r="CO376" s="305"/>
      <c r="CP376" s="305"/>
      <c r="CQ376" s="305"/>
      <c r="CR376" s="305"/>
      <c r="CS376" s="305"/>
      <c r="CT376" s="305"/>
      <c r="CU376" s="305"/>
      <c r="CV376" s="305"/>
      <c r="CW376" s="305"/>
      <c r="CX376" s="305"/>
      <c r="CY376" s="305"/>
      <c r="CZ376" s="305"/>
      <c r="DA376" s="305"/>
      <c r="DB376" s="305"/>
      <c r="DC376" s="305"/>
      <c r="DD376" s="305"/>
      <c r="DE376" s="305"/>
      <c r="DF376" s="305"/>
      <c r="DG376" s="305"/>
      <c r="DH376" s="305"/>
      <c r="DI376" s="305"/>
      <c r="DJ376" s="305"/>
      <c r="DK376" s="305"/>
      <c r="DL376" s="305"/>
      <c r="DM376" s="305"/>
      <c r="DN376" s="305"/>
      <c r="DO376" s="305"/>
      <c r="DP376" s="305"/>
      <c r="DQ376" s="305"/>
      <c r="DR376" s="305"/>
      <c r="DS376" s="305"/>
      <c r="DT376" s="305"/>
      <c r="DU376" s="305"/>
      <c r="DV376" s="305"/>
      <c r="DW376" s="305"/>
      <c r="DX376" s="305"/>
      <c r="DY376" s="305"/>
      <c r="DZ376" s="305"/>
      <c r="EA376" s="305"/>
      <c r="EB376" s="305"/>
      <c r="EC376" s="305"/>
      <c r="ED376" s="305"/>
      <c r="EE376" s="305"/>
      <c r="EF376" s="305"/>
      <c r="EG376" s="305"/>
      <c r="EH376" s="305"/>
      <c r="EI376" s="305"/>
      <c r="EJ376" s="305"/>
      <c r="EK376" s="305"/>
    </row>
    <row r="377" spans="1:141" s="299" customFormat="1">
      <c r="A377" s="305"/>
      <c r="B377" s="305"/>
      <c r="C377" s="305"/>
      <c r="D377" s="305"/>
      <c r="E377" s="305"/>
      <c r="F377" s="305"/>
      <c r="G377" s="305"/>
      <c r="H377" s="305"/>
      <c r="I377" s="305"/>
      <c r="J377" s="305"/>
      <c r="K377" s="305"/>
      <c r="L377" s="305"/>
      <c r="M377" s="305"/>
      <c r="N377" s="305"/>
      <c r="O377" s="305"/>
      <c r="P377" s="305"/>
      <c r="Q377" s="305"/>
      <c r="R377" s="305"/>
      <c r="S377" s="305"/>
      <c r="T377" s="305"/>
      <c r="U377" s="305"/>
      <c r="V377" s="305"/>
      <c r="W377" s="305"/>
      <c r="X377" s="305"/>
      <c r="Y377" s="305"/>
      <c r="Z377" s="305"/>
      <c r="AA377" s="305"/>
      <c r="AB377" s="305"/>
      <c r="AC377" s="305"/>
      <c r="AD377" s="305"/>
      <c r="AE377" s="305"/>
      <c r="AF377" s="305"/>
      <c r="AG377" s="305"/>
      <c r="AH377" s="305"/>
      <c r="AI377" s="305"/>
      <c r="AJ377" s="305"/>
      <c r="AK377" s="305"/>
      <c r="AL377" s="305"/>
      <c r="AM377" s="305"/>
      <c r="AN377" s="305"/>
      <c r="AO377" s="305"/>
      <c r="AP377" s="305"/>
      <c r="AQ377" s="305"/>
      <c r="AR377" s="305"/>
      <c r="AS377" s="305"/>
      <c r="AT377" s="305"/>
      <c r="AU377" s="305"/>
      <c r="AV377" s="305"/>
      <c r="AW377" s="305"/>
      <c r="AX377" s="305"/>
      <c r="AY377" s="305"/>
      <c r="AZ377" s="305"/>
      <c r="BA377" s="305"/>
      <c r="BB377" s="305"/>
      <c r="BC377" s="305"/>
      <c r="BD377" s="305"/>
      <c r="BE377" s="305"/>
      <c r="BF377" s="305"/>
      <c r="BG377" s="305"/>
      <c r="BH377" s="305"/>
      <c r="BI377" s="305"/>
      <c r="BJ377" s="305"/>
      <c r="BK377" s="305"/>
      <c r="BL377" s="305"/>
      <c r="BM377" s="305"/>
      <c r="BN377" s="305"/>
      <c r="BO377" s="305"/>
      <c r="BP377" s="305"/>
      <c r="BQ377" s="305"/>
      <c r="BR377" s="305"/>
      <c r="BS377" s="305"/>
      <c r="BT377" s="305"/>
      <c r="BU377" s="305"/>
      <c r="BV377" s="305"/>
      <c r="BW377" s="305"/>
      <c r="BX377" s="305"/>
      <c r="BY377" s="305"/>
      <c r="BZ377" s="305"/>
      <c r="CA377" s="305"/>
      <c r="CB377" s="305"/>
      <c r="CC377" s="305"/>
      <c r="CD377" s="305"/>
      <c r="CE377" s="305"/>
      <c r="CF377" s="305"/>
      <c r="CG377" s="305"/>
      <c r="CH377" s="305"/>
      <c r="CI377" s="305"/>
      <c r="CJ377" s="305"/>
      <c r="CK377" s="305"/>
      <c r="CL377" s="305"/>
      <c r="CM377" s="305"/>
      <c r="CN377" s="305"/>
      <c r="CO377" s="305"/>
      <c r="CP377" s="305"/>
      <c r="CQ377" s="305"/>
      <c r="CR377" s="305"/>
      <c r="CS377" s="305"/>
      <c r="CT377" s="305"/>
      <c r="CU377" s="305"/>
      <c r="CV377" s="305"/>
      <c r="CW377" s="305"/>
      <c r="CX377" s="305"/>
      <c r="CY377" s="305"/>
      <c r="CZ377" s="305"/>
      <c r="DA377" s="305"/>
      <c r="DB377" s="305"/>
      <c r="DC377" s="305"/>
      <c r="DD377" s="305"/>
      <c r="DE377" s="305"/>
      <c r="DF377" s="305"/>
      <c r="DG377" s="305"/>
      <c r="DH377" s="305"/>
      <c r="DI377" s="305"/>
      <c r="DJ377" s="305"/>
      <c r="DK377" s="305"/>
      <c r="DL377" s="305"/>
      <c r="DM377" s="305"/>
      <c r="DN377" s="305"/>
      <c r="DO377" s="305"/>
      <c r="DP377" s="305"/>
      <c r="DQ377" s="305"/>
      <c r="DR377" s="305"/>
      <c r="DS377" s="305"/>
      <c r="DT377" s="305"/>
      <c r="DU377" s="305"/>
      <c r="DV377" s="305"/>
      <c r="DW377" s="305"/>
      <c r="DX377" s="305"/>
      <c r="DY377" s="305"/>
      <c r="DZ377" s="305"/>
      <c r="EA377" s="305"/>
      <c r="EB377" s="305"/>
      <c r="EC377" s="305"/>
      <c r="ED377" s="305"/>
      <c r="EE377" s="305"/>
      <c r="EF377" s="305"/>
      <c r="EG377" s="305"/>
      <c r="EH377" s="305"/>
      <c r="EI377" s="305"/>
      <c r="EJ377" s="305"/>
      <c r="EK377" s="305"/>
    </row>
    <row r="378" spans="1:141" s="299" customFormat="1">
      <c r="A378" s="305"/>
      <c r="B378" s="305"/>
      <c r="C378" s="305"/>
      <c r="D378" s="305"/>
      <c r="E378" s="305"/>
      <c r="F378" s="305"/>
      <c r="G378" s="305"/>
      <c r="H378" s="305"/>
      <c r="I378" s="305"/>
      <c r="J378" s="305"/>
      <c r="K378" s="305"/>
      <c r="L378" s="305"/>
      <c r="M378" s="305"/>
      <c r="N378" s="305"/>
      <c r="O378" s="305"/>
      <c r="P378" s="305"/>
      <c r="Q378" s="305"/>
      <c r="R378" s="305"/>
      <c r="S378" s="305"/>
      <c r="T378" s="305"/>
      <c r="U378" s="305"/>
      <c r="V378" s="305"/>
      <c r="W378" s="305"/>
      <c r="X378" s="305"/>
      <c r="Y378" s="305"/>
      <c r="Z378" s="305"/>
      <c r="AA378" s="305"/>
      <c r="AB378" s="305"/>
      <c r="AC378" s="305"/>
      <c r="AD378" s="305"/>
      <c r="AE378" s="305"/>
      <c r="AF378" s="305"/>
      <c r="AG378" s="305"/>
      <c r="AH378" s="305"/>
      <c r="AI378" s="305"/>
      <c r="AJ378" s="305"/>
      <c r="AK378" s="305"/>
      <c r="AL378" s="305"/>
      <c r="AM378" s="305"/>
      <c r="AN378" s="305"/>
      <c r="AO378" s="305"/>
      <c r="AP378" s="305"/>
      <c r="AQ378" s="305"/>
      <c r="AR378" s="305"/>
      <c r="AS378" s="305"/>
      <c r="AT378" s="305"/>
      <c r="AU378" s="305"/>
      <c r="AV378" s="305"/>
      <c r="AW378" s="305"/>
      <c r="AX378" s="305"/>
      <c r="AY378" s="305"/>
      <c r="AZ378" s="305"/>
      <c r="BA378" s="305"/>
      <c r="BB378" s="305"/>
      <c r="BC378" s="305"/>
      <c r="BD378" s="305"/>
      <c r="BE378" s="305"/>
      <c r="BF378" s="305"/>
      <c r="BG378" s="305"/>
      <c r="BH378" s="305"/>
      <c r="BI378" s="305"/>
      <c r="BJ378" s="305"/>
      <c r="BK378" s="305"/>
      <c r="BL378" s="305"/>
      <c r="BM378" s="305"/>
      <c r="BN378" s="305"/>
      <c r="BO378" s="305"/>
      <c r="BP378" s="305"/>
      <c r="BQ378" s="305"/>
      <c r="BR378" s="305"/>
      <c r="BS378" s="305"/>
      <c r="BT378" s="305"/>
      <c r="BU378" s="305"/>
      <c r="BV378" s="305"/>
      <c r="BW378" s="305"/>
      <c r="BX378" s="305"/>
      <c r="BY378" s="305"/>
      <c r="BZ378" s="305"/>
      <c r="CA378" s="305"/>
      <c r="CB378" s="305"/>
      <c r="CC378" s="305"/>
      <c r="CD378" s="305"/>
      <c r="CE378" s="305"/>
      <c r="CF378" s="305"/>
      <c r="CG378" s="305"/>
      <c r="CH378" s="305"/>
      <c r="CI378" s="305"/>
      <c r="CJ378" s="305"/>
      <c r="CK378" s="305"/>
      <c r="CL378" s="305"/>
      <c r="CM378" s="305"/>
      <c r="CN378" s="305"/>
      <c r="CO378" s="305"/>
      <c r="CP378" s="305"/>
      <c r="CQ378" s="305"/>
      <c r="CR378" s="305"/>
      <c r="CS378" s="305"/>
      <c r="CT378" s="305"/>
      <c r="CU378" s="305"/>
      <c r="CV378" s="305"/>
      <c r="CW378" s="305"/>
      <c r="CX378" s="305"/>
      <c r="CY378" s="305"/>
      <c r="CZ378" s="305"/>
      <c r="DA378" s="305"/>
      <c r="DB378" s="305"/>
      <c r="DC378" s="305"/>
      <c r="DD378" s="305"/>
      <c r="DE378" s="305"/>
      <c r="DF378" s="305"/>
      <c r="DG378" s="305"/>
      <c r="DH378" s="305"/>
      <c r="DI378" s="305"/>
      <c r="DJ378" s="305"/>
      <c r="DK378" s="305"/>
      <c r="DL378" s="305"/>
      <c r="DM378" s="305"/>
      <c r="DN378" s="305"/>
      <c r="DO378" s="305"/>
      <c r="DP378" s="305"/>
      <c r="DQ378" s="305"/>
      <c r="DR378" s="305"/>
      <c r="DS378" s="305"/>
      <c r="DT378" s="305"/>
      <c r="DU378" s="305"/>
      <c r="DV378" s="305"/>
      <c r="DW378" s="305"/>
      <c r="DX378" s="305"/>
      <c r="DY378" s="305"/>
      <c r="DZ378" s="305"/>
      <c r="EA378" s="305"/>
      <c r="EB378" s="305"/>
      <c r="EC378" s="305"/>
      <c r="ED378" s="305"/>
      <c r="EE378" s="305"/>
      <c r="EF378" s="305"/>
      <c r="EG378" s="305"/>
      <c r="EH378" s="305"/>
      <c r="EI378" s="305"/>
      <c r="EJ378" s="305"/>
      <c r="EK378" s="305"/>
    </row>
    <row r="379" spans="1:141" s="299" customFormat="1">
      <c r="A379" s="305"/>
      <c r="B379" s="305"/>
      <c r="C379" s="305"/>
      <c r="D379" s="305"/>
      <c r="E379" s="305"/>
      <c r="F379" s="305"/>
      <c r="G379" s="305"/>
      <c r="H379" s="305"/>
      <c r="I379" s="305"/>
      <c r="J379" s="305"/>
      <c r="K379" s="305"/>
      <c r="L379" s="305"/>
      <c r="M379" s="305"/>
      <c r="N379" s="305"/>
      <c r="O379" s="305"/>
      <c r="P379" s="305"/>
      <c r="Q379" s="305"/>
      <c r="R379" s="305"/>
      <c r="S379" s="305"/>
      <c r="T379" s="305"/>
      <c r="U379" s="305"/>
      <c r="V379" s="305"/>
      <c r="W379" s="305"/>
      <c r="X379" s="305"/>
      <c r="Y379" s="305"/>
      <c r="Z379" s="305"/>
      <c r="AA379" s="305"/>
      <c r="AB379" s="305"/>
      <c r="AC379" s="305"/>
      <c r="AD379" s="305"/>
      <c r="AE379" s="305"/>
      <c r="AF379" s="305"/>
      <c r="AG379" s="305"/>
      <c r="AH379" s="305"/>
      <c r="AI379" s="305"/>
      <c r="AJ379" s="305"/>
      <c r="AK379" s="305"/>
      <c r="AL379" s="305"/>
      <c r="AM379" s="305"/>
      <c r="AN379" s="305"/>
      <c r="AO379" s="305"/>
      <c r="AP379" s="305"/>
      <c r="AQ379" s="305"/>
      <c r="AR379" s="305"/>
      <c r="AS379" s="305"/>
      <c r="AT379" s="305"/>
      <c r="AU379" s="305"/>
      <c r="AV379" s="305"/>
      <c r="AW379" s="305"/>
      <c r="AX379" s="305"/>
      <c r="AY379" s="305"/>
      <c r="AZ379" s="305"/>
      <c r="BA379" s="305"/>
      <c r="BB379" s="305"/>
      <c r="BC379" s="305"/>
      <c r="BD379" s="305"/>
      <c r="BE379" s="305"/>
      <c r="BF379" s="305"/>
      <c r="BG379" s="305"/>
      <c r="BH379" s="305"/>
      <c r="BI379" s="305"/>
      <c r="BJ379" s="305"/>
      <c r="BK379" s="305"/>
      <c r="BL379" s="305"/>
      <c r="BM379" s="305"/>
      <c r="BN379" s="305"/>
      <c r="BO379" s="305"/>
      <c r="BP379" s="305"/>
      <c r="BQ379" s="305"/>
      <c r="BR379" s="305"/>
      <c r="BS379" s="305"/>
      <c r="BT379" s="305"/>
      <c r="BU379" s="305"/>
      <c r="BV379" s="305"/>
      <c r="BW379" s="305"/>
      <c r="BX379" s="305"/>
      <c r="BY379" s="305"/>
      <c r="BZ379" s="305"/>
      <c r="CA379" s="305"/>
      <c r="CB379" s="305"/>
      <c r="CC379" s="305"/>
      <c r="CD379" s="305"/>
      <c r="CE379" s="305"/>
      <c r="CF379" s="305"/>
      <c r="CG379" s="305"/>
      <c r="CH379" s="305"/>
      <c r="CI379" s="305"/>
      <c r="CJ379" s="305"/>
      <c r="CK379" s="305"/>
      <c r="CL379" s="305"/>
      <c r="CM379" s="305"/>
      <c r="CN379" s="305"/>
      <c r="CO379" s="305"/>
      <c r="CP379" s="305"/>
      <c r="CQ379" s="305"/>
      <c r="CR379" s="305"/>
      <c r="CS379" s="305"/>
      <c r="CT379" s="305"/>
      <c r="CU379" s="305"/>
      <c r="CV379" s="305"/>
      <c r="CW379" s="305"/>
      <c r="CX379" s="305"/>
      <c r="CY379" s="305"/>
      <c r="CZ379" s="305"/>
      <c r="DA379" s="305"/>
      <c r="DB379" s="305"/>
      <c r="DC379" s="305"/>
      <c r="DD379" s="305"/>
      <c r="DE379" s="305"/>
      <c r="DF379" s="305"/>
      <c r="DG379" s="305"/>
      <c r="DH379" s="305"/>
      <c r="DI379" s="305"/>
      <c r="DJ379" s="305"/>
      <c r="DK379" s="305"/>
      <c r="DL379" s="305"/>
      <c r="DM379" s="305"/>
      <c r="DN379" s="305"/>
      <c r="DO379" s="305"/>
      <c r="DP379" s="305"/>
      <c r="DQ379" s="305"/>
      <c r="DR379" s="305"/>
      <c r="DS379" s="305"/>
      <c r="DT379" s="305"/>
      <c r="DU379" s="305"/>
      <c r="DV379" s="305"/>
      <c r="DW379" s="305"/>
      <c r="DX379" s="305"/>
      <c r="DY379" s="305"/>
      <c r="DZ379" s="305"/>
      <c r="EA379" s="305"/>
      <c r="EB379" s="305"/>
      <c r="EC379" s="305"/>
      <c r="ED379" s="305"/>
      <c r="EE379" s="305"/>
      <c r="EF379" s="305"/>
      <c r="EG379" s="305"/>
      <c r="EH379" s="305"/>
      <c r="EI379" s="305"/>
      <c r="EJ379" s="305"/>
      <c r="EK379" s="305"/>
    </row>
    <row r="380" spans="1:141" s="299" customFormat="1">
      <c r="A380" s="305"/>
      <c r="B380" s="305"/>
      <c r="C380" s="305"/>
      <c r="D380" s="305"/>
      <c r="E380" s="305"/>
      <c r="F380" s="305"/>
      <c r="G380" s="305"/>
      <c r="H380" s="305"/>
      <c r="I380" s="305"/>
      <c r="J380" s="305"/>
      <c r="K380" s="305"/>
      <c r="L380" s="305"/>
      <c r="M380" s="305"/>
      <c r="N380" s="305"/>
      <c r="O380" s="305"/>
      <c r="P380" s="305"/>
      <c r="Q380" s="305"/>
      <c r="R380" s="305"/>
      <c r="S380" s="305"/>
      <c r="T380" s="305"/>
      <c r="U380" s="305"/>
      <c r="V380" s="305"/>
      <c r="W380" s="305"/>
      <c r="X380" s="305"/>
      <c r="Y380" s="305"/>
      <c r="Z380" s="305"/>
      <c r="AA380" s="305"/>
      <c r="AB380" s="305"/>
      <c r="AC380" s="305"/>
      <c r="AD380" s="305"/>
      <c r="AE380" s="305"/>
      <c r="AF380" s="305"/>
      <c r="AG380" s="305"/>
      <c r="AH380" s="305"/>
      <c r="AI380" s="305"/>
      <c r="AJ380" s="305"/>
      <c r="AK380" s="305"/>
      <c r="AL380" s="305"/>
      <c r="AM380" s="305"/>
      <c r="AN380" s="305"/>
      <c r="AO380" s="305"/>
      <c r="AP380" s="305"/>
      <c r="AQ380" s="305"/>
      <c r="AR380" s="305"/>
      <c r="AS380" s="305"/>
      <c r="AT380" s="305"/>
      <c r="AU380" s="305"/>
      <c r="AV380" s="305"/>
      <c r="AW380" s="305"/>
      <c r="AX380" s="305"/>
      <c r="AY380" s="305"/>
      <c r="AZ380" s="305"/>
      <c r="BA380" s="305"/>
      <c r="BB380" s="305"/>
      <c r="BC380" s="305"/>
      <c r="BD380" s="305"/>
      <c r="BE380" s="305"/>
      <c r="BF380" s="305"/>
      <c r="BG380" s="305"/>
      <c r="BH380" s="305"/>
      <c r="BI380" s="305"/>
      <c r="BJ380" s="305"/>
      <c r="BK380" s="305"/>
      <c r="BL380" s="305"/>
      <c r="BM380" s="305"/>
      <c r="BN380" s="305"/>
      <c r="BO380" s="305"/>
      <c r="BP380" s="305"/>
      <c r="BQ380" s="305"/>
      <c r="BR380" s="305"/>
      <c r="BS380" s="305"/>
      <c r="BT380" s="305"/>
      <c r="BU380" s="305"/>
      <c r="BV380" s="305"/>
      <c r="BW380" s="305"/>
      <c r="BX380" s="305"/>
      <c r="BY380" s="305"/>
      <c r="BZ380" s="305"/>
      <c r="CA380" s="305"/>
      <c r="CB380" s="305"/>
      <c r="CC380" s="305"/>
      <c r="CD380" s="305"/>
      <c r="CE380" s="305"/>
      <c r="CF380" s="305"/>
      <c r="CG380" s="305"/>
      <c r="CH380" s="305"/>
      <c r="CI380" s="305"/>
      <c r="CJ380" s="305"/>
      <c r="CK380" s="305"/>
      <c r="CL380" s="305"/>
      <c r="CM380" s="305"/>
      <c r="CN380" s="305"/>
      <c r="CO380" s="305"/>
      <c r="CP380" s="305"/>
      <c r="CQ380" s="305"/>
      <c r="CR380" s="305"/>
      <c r="CS380" s="305"/>
      <c r="CT380" s="305"/>
      <c r="CU380" s="305"/>
      <c r="CV380" s="305"/>
      <c r="CW380" s="305"/>
      <c r="CX380" s="305"/>
      <c r="CY380" s="305"/>
      <c r="CZ380" s="305"/>
      <c r="DA380" s="305"/>
      <c r="DB380" s="305"/>
      <c r="DC380" s="305"/>
      <c r="DD380" s="305"/>
      <c r="DE380" s="305"/>
      <c r="DF380" s="305"/>
      <c r="DG380" s="305"/>
      <c r="DH380" s="305"/>
      <c r="DI380" s="305"/>
      <c r="DJ380" s="305"/>
      <c r="DK380" s="305"/>
      <c r="DL380" s="305"/>
      <c r="DM380" s="305"/>
      <c r="DN380" s="305"/>
      <c r="DO380" s="305"/>
      <c r="DP380" s="305"/>
      <c r="DQ380" s="305"/>
      <c r="DR380" s="305"/>
      <c r="DS380" s="305"/>
      <c r="DT380" s="305"/>
      <c r="DU380" s="305"/>
      <c r="DV380" s="305"/>
      <c r="DW380" s="305"/>
      <c r="DX380" s="305"/>
      <c r="DY380" s="305"/>
      <c r="DZ380" s="305"/>
      <c r="EA380" s="305"/>
      <c r="EB380" s="305"/>
      <c r="EC380" s="305"/>
      <c r="ED380" s="305"/>
      <c r="EE380" s="305"/>
      <c r="EF380" s="305"/>
      <c r="EG380" s="305"/>
      <c r="EH380" s="305"/>
      <c r="EI380" s="305"/>
      <c r="EJ380" s="305"/>
      <c r="EK380" s="305"/>
    </row>
    <row r="381" spans="1:141" s="299" customFormat="1">
      <c r="A381" s="305"/>
      <c r="B381" s="305"/>
      <c r="C381" s="305"/>
      <c r="D381" s="305"/>
      <c r="E381" s="305"/>
      <c r="F381" s="305"/>
      <c r="G381" s="305"/>
      <c r="H381" s="305"/>
      <c r="I381" s="305"/>
      <c r="J381" s="305"/>
      <c r="K381" s="305"/>
      <c r="L381" s="305"/>
      <c r="M381" s="305"/>
      <c r="N381" s="305"/>
      <c r="O381" s="305"/>
      <c r="P381" s="305"/>
      <c r="Q381" s="305"/>
      <c r="R381" s="305"/>
      <c r="S381" s="305"/>
      <c r="T381" s="305"/>
      <c r="U381" s="305"/>
      <c r="V381" s="305"/>
      <c r="W381" s="305"/>
      <c r="X381" s="305"/>
      <c r="Y381" s="305"/>
      <c r="Z381" s="305"/>
      <c r="AA381" s="305"/>
      <c r="AB381" s="305"/>
      <c r="AC381" s="305"/>
      <c r="AD381" s="305"/>
      <c r="AE381" s="305"/>
      <c r="AF381" s="305"/>
      <c r="AG381" s="305"/>
      <c r="AH381" s="305"/>
      <c r="AI381" s="305"/>
      <c r="AJ381" s="305"/>
      <c r="AK381" s="305"/>
      <c r="AL381" s="305"/>
      <c r="AM381" s="305"/>
      <c r="AN381" s="305"/>
      <c r="AO381" s="305"/>
      <c r="AP381" s="305"/>
      <c r="AQ381" s="305"/>
      <c r="AR381" s="305"/>
      <c r="AS381" s="305"/>
      <c r="AT381" s="305"/>
      <c r="AU381" s="305"/>
      <c r="AV381" s="305"/>
      <c r="AW381" s="305"/>
      <c r="AX381" s="305"/>
      <c r="AY381" s="305"/>
      <c r="AZ381" s="305"/>
      <c r="BA381" s="305"/>
      <c r="BB381" s="305"/>
      <c r="BC381" s="305"/>
      <c r="BD381" s="305"/>
      <c r="BE381" s="305"/>
      <c r="BF381" s="305"/>
      <c r="BG381" s="305"/>
      <c r="BH381" s="305"/>
      <c r="BI381" s="305"/>
      <c r="BJ381" s="305"/>
      <c r="BK381" s="305"/>
      <c r="BL381" s="305"/>
      <c r="BM381" s="305"/>
      <c r="BN381" s="305"/>
      <c r="BO381" s="305"/>
      <c r="BP381" s="305"/>
      <c r="BQ381" s="305"/>
      <c r="BR381" s="305"/>
      <c r="BS381" s="305"/>
      <c r="BT381" s="305"/>
      <c r="BU381" s="305"/>
      <c r="BV381" s="305"/>
      <c r="BW381" s="305"/>
      <c r="BX381" s="305"/>
      <c r="BY381" s="305"/>
      <c r="BZ381" s="305"/>
      <c r="CA381" s="305"/>
      <c r="CB381" s="305"/>
      <c r="CC381" s="305"/>
      <c r="CD381" s="305"/>
      <c r="CE381" s="305"/>
      <c r="CF381" s="305"/>
      <c r="CG381" s="305"/>
      <c r="CH381" s="305"/>
      <c r="CI381" s="305"/>
      <c r="CJ381" s="305"/>
      <c r="CK381" s="305"/>
      <c r="CL381" s="305"/>
      <c r="CM381" s="305"/>
      <c r="CN381" s="305"/>
      <c r="CO381" s="305"/>
      <c r="CP381" s="305"/>
      <c r="CQ381" s="305"/>
      <c r="CR381" s="305"/>
      <c r="CS381" s="305"/>
      <c r="CT381" s="305"/>
      <c r="CU381" s="305"/>
      <c r="CV381" s="305"/>
      <c r="CW381" s="305"/>
      <c r="CX381" s="305"/>
      <c r="CY381" s="305"/>
      <c r="CZ381" s="305"/>
      <c r="DA381" s="305"/>
      <c r="DB381" s="305"/>
      <c r="DC381" s="305"/>
      <c r="DD381" s="305"/>
      <c r="DE381" s="305"/>
      <c r="DF381" s="305"/>
      <c r="DG381" s="305"/>
      <c r="DH381" s="305"/>
      <c r="DI381" s="305"/>
      <c r="DJ381" s="305"/>
      <c r="DK381" s="305"/>
      <c r="DL381" s="305"/>
      <c r="DM381" s="305"/>
      <c r="DN381" s="305"/>
      <c r="DO381" s="305"/>
      <c r="DP381" s="305"/>
      <c r="DQ381" s="305"/>
      <c r="DR381" s="305"/>
      <c r="DS381" s="305"/>
      <c r="DT381" s="305"/>
      <c r="DU381" s="305"/>
      <c r="DV381" s="305"/>
      <c r="DW381" s="305"/>
      <c r="DX381" s="305"/>
      <c r="DY381" s="305"/>
      <c r="DZ381" s="305"/>
      <c r="EA381" s="305"/>
      <c r="EB381" s="305"/>
      <c r="EC381" s="305"/>
      <c r="ED381" s="305"/>
      <c r="EE381" s="305"/>
      <c r="EF381" s="305"/>
      <c r="EG381" s="305"/>
      <c r="EH381" s="305"/>
      <c r="EI381" s="305"/>
      <c r="EJ381" s="305"/>
      <c r="EK381" s="305"/>
    </row>
    <row r="382" spans="1:141" s="299" customFormat="1">
      <c r="A382" s="305"/>
      <c r="B382" s="305"/>
      <c r="C382" s="305"/>
      <c r="D382" s="305"/>
      <c r="E382" s="305"/>
      <c r="F382" s="305"/>
      <c r="G382" s="305"/>
      <c r="H382" s="305"/>
      <c r="I382" s="305"/>
      <c r="J382" s="305"/>
      <c r="K382" s="305"/>
      <c r="L382" s="305"/>
      <c r="M382" s="305"/>
      <c r="N382" s="305"/>
      <c r="O382" s="305"/>
      <c r="P382" s="305"/>
      <c r="Q382" s="305"/>
      <c r="R382" s="305"/>
      <c r="S382" s="305"/>
      <c r="T382" s="305"/>
      <c r="U382" s="305"/>
      <c r="V382" s="305"/>
      <c r="W382" s="305"/>
      <c r="X382" s="305"/>
      <c r="Y382" s="305"/>
      <c r="Z382" s="305"/>
      <c r="AA382" s="305"/>
      <c r="AB382" s="305"/>
      <c r="AC382" s="305"/>
      <c r="AD382" s="305"/>
      <c r="AE382" s="305"/>
      <c r="AF382" s="305"/>
      <c r="AG382" s="305"/>
      <c r="AH382" s="305"/>
      <c r="AI382" s="305"/>
      <c r="AJ382" s="305"/>
      <c r="AK382" s="305"/>
      <c r="AL382" s="305"/>
      <c r="AM382" s="305"/>
      <c r="AN382" s="305"/>
      <c r="AO382" s="305"/>
      <c r="AP382" s="305"/>
      <c r="AQ382" s="305"/>
      <c r="AR382" s="305"/>
      <c r="AS382" s="305"/>
      <c r="AT382" s="305"/>
      <c r="AU382" s="305"/>
      <c r="AV382" s="305"/>
      <c r="AW382" s="305"/>
      <c r="AX382" s="305"/>
      <c r="AY382" s="305"/>
      <c r="AZ382" s="305"/>
      <c r="BA382" s="305"/>
      <c r="BB382" s="305"/>
      <c r="BC382" s="305"/>
      <c r="BD382" s="305"/>
      <c r="BE382" s="305"/>
      <c r="BF382" s="305"/>
      <c r="BG382" s="305"/>
      <c r="BH382" s="305"/>
      <c r="BI382" s="305"/>
      <c r="BJ382" s="305"/>
      <c r="BK382" s="305"/>
      <c r="BL382" s="305"/>
      <c r="BM382" s="305"/>
      <c r="BN382" s="305"/>
      <c r="BO382" s="305"/>
      <c r="BP382" s="305"/>
      <c r="BQ382" s="305"/>
      <c r="BR382" s="305"/>
      <c r="BS382" s="305"/>
      <c r="BT382" s="305"/>
      <c r="BU382" s="305"/>
      <c r="BV382" s="305"/>
      <c r="BW382" s="305"/>
      <c r="BX382" s="305"/>
      <c r="BY382" s="305"/>
      <c r="BZ382" s="305"/>
      <c r="CA382" s="305"/>
      <c r="CB382" s="305"/>
      <c r="CC382" s="305"/>
      <c r="CD382" s="305"/>
      <c r="CE382" s="305"/>
      <c r="CF382" s="305"/>
      <c r="CG382" s="305"/>
      <c r="CH382" s="305"/>
      <c r="CI382" s="305"/>
      <c r="CJ382" s="305"/>
      <c r="CK382" s="305"/>
      <c r="CL382" s="305"/>
      <c r="CM382" s="305"/>
      <c r="CN382" s="305"/>
      <c r="CO382" s="305"/>
      <c r="CP382" s="305"/>
      <c r="CQ382" s="305"/>
      <c r="CR382" s="305"/>
      <c r="CS382" s="305"/>
      <c r="CT382" s="305"/>
      <c r="CU382" s="305"/>
      <c r="CV382" s="305"/>
      <c r="CW382" s="305"/>
      <c r="CX382" s="305"/>
      <c r="CY382" s="305"/>
      <c r="CZ382" s="305"/>
      <c r="DA382" s="305"/>
      <c r="DB382" s="305"/>
      <c r="DC382" s="305"/>
      <c r="DD382" s="305"/>
      <c r="DE382" s="305"/>
      <c r="DF382" s="305"/>
      <c r="DG382" s="305"/>
      <c r="DH382" s="305"/>
      <c r="DI382" s="305"/>
      <c r="DJ382" s="305"/>
      <c r="DK382" s="305"/>
      <c r="DL382" s="305"/>
      <c r="DM382" s="305"/>
      <c r="DN382" s="305"/>
      <c r="DO382" s="305"/>
      <c r="DP382" s="305"/>
      <c r="DQ382" s="305"/>
      <c r="DR382" s="305"/>
      <c r="DS382" s="305"/>
      <c r="DT382" s="305"/>
      <c r="DU382" s="305"/>
      <c r="DV382" s="305"/>
      <c r="DW382" s="305"/>
      <c r="DX382" s="305"/>
      <c r="DY382" s="305"/>
      <c r="DZ382" s="305"/>
      <c r="EA382" s="305"/>
      <c r="EB382" s="305"/>
      <c r="EC382" s="305"/>
      <c r="ED382" s="305"/>
      <c r="EE382" s="305"/>
      <c r="EF382" s="305"/>
      <c r="EG382" s="305"/>
      <c r="EH382" s="305"/>
      <c r="EI382" s="305"/>
      <c r="EJ382" s="305"/>
      <c r="EK382" s="305"/>
    </row>
    <row r="383" spans="1:141" s="299" customFormat="1">
      <c r="A383" s="305"/>
      <c r="B383" s="305"/>
      <c r="C383" s="305"/>
      <c r="D383" s="305"/>
      <c r="E383" s="305"/>
      <c r="F383" s="305"/>
      <c r="G383" s="305"/>
      <c r="H383" s="305"/>
      <c r="I383" s="305"/>
      <c r="J383" s="305"/>
      <c r="K383" s="305"/>
      <c r="L383" s="305"/>
      <c r="M383" s="305"/>
      <c r="N383" s="305"/>
      <c r="O383" s="305"/>
      <c r="P383" s="305"/>
      <c r="Q383" s="305"/>
      <c r="R383" s="305"/>
      <c r="S383" s="305"/>
      <c r="T383" s="305"/>
      <c r="U383" s="305"/>
      <c r="V383" s="305"/>
      <c r="W383" s="305"/>
      <c r="X383" s="305"/>
      <c r="Y383" s="305"/>
      <c r="Z383" s="305"/>
      <c r="AA383" s="305"/>
      <c r="AB383" s="305"/>
      <c r="AC383" s="305"/>
      <c r="AD383" s="305"/>
      <c r="AE383" s="305"/>
      <c r="AF383" s="305"/>
      <c r="AG383" s="305"/>
      <c r="AH383" s="305"/>
      <c r="AI383" s="305"/>
      <c r="AJ383" s="305"/>
      <c r="AK383" s="305"/>
      <c r="AL383" s="305"/>
      <c r="AM383" s="305"/>
      <c r="AN383" s="305"/>
      <c r="AO383" s="305"/>
      <c r="AP383" s="305"/>
      <c r="AQ383" s="305"/>
      <c r="AR383" s="305"/>
      <c r="AS383" s="305"/>
      <c r="AT383" s="305"/>
      <c r="AU383" s="305"/>
      <c r="AV383" s="305"/>
      <c r="AW383" s="305"/>
      <c r="AX383" s="305"/>
      <c r="AY383" s="305"/>
      <c r="AZ383" s="305"/>
      <c r="BA383" s="305"/>
      <c r="BB383" s="305"/>
      <c r="BC383" s="305"/>
      <c r="BD383" s="305"/>
      <c r="BE383" s="305"/>
      <c r="BF383" s="305"/>
      <c r="BG383" s="305"/>
      <c r="BH383" s="305"/>
      <c r="BI383" s="305"/>
      <c r="BJ383" s="305"/>
      <c r="BK383" s="305"/>
      <c r="BL383" s="305"/>
      <c r="BM383" s="305"/>
      <c r="BN383" s="305"/>
      <c r="BO383" s="305"/>
      <c r="BP383" s="305"/>
      <c r="BQ383" s="305"/>
      <c r="BR383" s="305"/>
      <c r="BS383" s="305"/>
      <c r="BT383" s="305"/>
      <c r="BU383" s="305"/>
      <c r="BV383" s="305"/>
      <c r="BW383" s="305"/>
      <c r="BX383" s="305"/>
      <c r="BY383" s="305"/>
      <c r="BZ383" s="305"/>
      <c r="CA383" s="305"/>
      <c r="CB383" s="305"/>
      <c r="CC383" s="305"/>
      <c r="CD383" s="305"/>
      <c r="CE383" s="305"/>
      <c r="CF383" s="305"/>
      <c r="CG383" s="305"/>
      <c r="CH383" s="305"/>
      <c r="CI383" s="305"/>
      <c r="CJ383" s="305"/>
      <c r="CK383" s="305"/>
      <c r="CL383" s="305"/>
      <c r="CM383" s="305"/>
      <c r="CN383" s="305"/>
      <c r="CO383" s="305"/>
      <c r="CP383" s="305"/>
      <c r="CQ383" s="305"/>
      <c r="CR383" s="305"/>
      <c r="CS383" s="305"/>
      <c r="CT383" s="305"/>
      <c r="CU383" s="305"/>
      <c r="CV383" s="305"/>
      <c r="CW383" s="305"/>
      <c r="CX383" s="305"/>
      <c r="CY383" s="305"/>
      <c r="CZ383" s="305"/>
      <c r="DA383" s="305"/>
      <c r="DB383" s="305"/>
      <c r="DC383" s="305"/>
      <c r="DD383" s="305"/>
      <c r="DE383" s="305"/>
      <c r="DF383" s="305"/>
      <c r="DG383" s="305"/>
      <c r="DH383" s="305"/>
      <c r="DI383" s="305"/>
      <c r="DJ383" s="305"/>
      <c r="DK383" s="305"/>
      <c r="DL383" s="305"/>
      <c r="DM383" s="305"/>
      <c r="DN383" s="305"/>
      <c r="DO383" s="305"/>
      <c r="DP383" s="305"/>
      <c r="DQ383" s="305"/>
      <c r="DR383" s="305"/>
      <c r="DS383" s="305"/>
      <c r="DT383" s="305"/>
      <c r="DU383" s="305"/>
      <c r="DV383" s="305"/>
      <c r="DW383" s="305"/>
      <c r="DX383" s="305"/>
      <c r="DY383" s="305"/>
      <c r="DZ383" s="305"/>
      <c r="EA383" s="305"/>
      <c r="EB383" s="305"/>
      <c r="EC383" s="305"/>
      <c r="ED383" s="305"/>
      <c r="EE383" s="305"/>
      <c r="EF383" s="305"/>
      <c r="EG383" s="305"/>
      <c r="EH383" s="305"/>
      <c r="EI383" s="305"/>
      <c r="EJ383" s="305"/>
      <c r="EK383" s="305"/>
    </row>
    <row r="384" spans="1:141" s="299" customFormat="1">
      <c r="A384" s="305"/>
      <c r="B384" s="305"/>
      <c r="C384" s="305"/>
      <c r="D384" s="305"/>
      <c r="E384" s="305"/>
      <c r="F384" s="305"/>
      <c r="G384" s="305"/>
      <c r="H384" s="305"/>
      <c r="I384" s="305"/>
      <c r="J384" s="305"/>
      <c r="K384" s="305"/>
      <c r="L384" s="305"/>
      <c r="M384" s="305"/>
      <c r="N384" s="305"/>
      <c r="O384" s="305"/>
      <c r="P384" s="305"/>
      <c r="Q384" s="305"/>
      <c r="R384" s="305"/>
      <c r="S384" s="305"/>
      <c r="T384" s="305"/>
      <c r="U384" s="305"/>
      <c r="V384" s="305"/>
      <c r="W384" s="305"/>
      <c r="X384" s="305"/>
      <c r="Y384" s="305"/>
      <c r="Z384" s="305"/>
      <c r="AA384" s="305"/>
      <c r="AB384" s="305"/>
      <c r="AC384" s="305"/>
      <c r="AD384" s="305"/>
      <c r="AE384" s="305"/>
      <c r="AF384" s="305"/>
      <c r="AG384" s="305"/>
      <c r="AH384" s="305"/>
      <c r="AI384" s="305"/>
      <c r="AJ384" s="305"/>
      <c r="AK384" s="305"/>
      <c r="AL384" s="305"/>
      <c r="AM384" s="305"/>
      <c r="AN384" s="305"/>
      <c r="AO384" s="305"/>
      <c r="AP384" s="305"/>
      <c r="AQ384" s="305"/>
      <c r="AR384" s="305"/>
      <c r="AS384" s="305"/>
      <c r="AT384" s="305"/>
      <c r="AU384" s="305"/>
      <c r="AV384" s="305"/>
      <c r="AW384" s="305"/>
      <c r="AX384" s="305"/>
      <c r="AY384" s="305"/>
      <c r="AZ384" s="305"/>
      <c r="BA384" s="305"/>
      <c r="BB384" s="305"/>
      <c r="BC384" s="305"/>
      <c r="BD384" s="305"/>
      <c r="BE384" s="305"/>
      <c r="BF384" s="305"/>
      <c r="BG384" s="305"/>
      <c r="BH384" s="305"/>
      <c r="BI384" s="305"/>
      <c r="BJ384" s="305"/>
      <c r="BK384" s="305"/>
      <c r="BL384" s="305"/>
      <c r="BM384" s="305"/>
      <c r="BN384" s="305"/>
      <c r="BO384" s="305"/>
      <c r="BP384" s="305"/>
      <c r="BQ384" s="305"/>
      <c r="BR384" s="305"/>
      <c r="BS384" s="305"/>
      <c r="BT384" s="305"/>
      <c r="BU384" s="305"/>
      <c r="BV384" s="305"/>
      <c r="BW384" s="305"/>
      <c r="BX384" s="305"/>
      <c r="BY384" s="305"/>
      <c r="BZ384" s="305"/>
      <c r="CA384" s="305"/>
      <c r="CB384" s="305"/>
      <c r="CC384" s="305"/>
      <c r="CD384" s="305"/>
      <c r="CE384" s="305"/>
      <c r="CF384" s="305"/>
      <c r="CG384" s="305"/>
      <c r="CH384" s="305"/>
      <c r="CI384" s="305"/>
      <c r="CJ384" s="305"/>
      <c r="CK384" s="305"/>
      <c r="CL384" s="305"/>
      <c r="CM384" s="305"/>
      <c r="CN384" s="305"/>
      <c r="CO384" s="305"/>
      <c r="CP384" s="305"/>
      <c r="CQ384" s="305"/>
      <c r="CR384" s="305"/>
      <c r="CS384" s="305"/>
      <c r="CT384" s="305"/>
      <c r="CU384" s="305"/>
      <c r="CV384" s="305"/>
      <c r="CW384" s="305"/>
      <c r="CX384" s="305"/>
      <c r="CY384" s="305"/>
      <c r="CZ384" s="305"/>
      <c r="DA384" s="305"/>
      <c r="DB384" s="305"/>
      <c r="DC384" s="305"/>
      <c r="DD384" s="305"/>
      <c r="DE384" s="305"/>
      <c r="DF384" s="305"/>
      <c r="DG384" s="305"/>
      <c r="DH384" s="305"/>
      <c r="DI384" s="305"/>
      <c r="DJ384" s="305"/>
      <c r="DK384" s="305"/>
      <c r="DL384" s="305"/>
      <c r="DM384" s="305"/>
      <c r="DN384" s="305"/>
      <c r="DO384" s="305"/>
      <c r="DP384" s="305"/>
      <c r="DQ384" s="305"/>
      <c r="DR384" s="305"/>
      <c r="DS384" s="305"/>
      <c r="DT384" s="305"/>
      <c r="DU384" s="305"/>
      <c r="DV384" s="305"/>
      <c r="DW384" s="305"/>
      <c r="DX384" s="305"/>
      <c r="DY384" s="305"/>
      <c r="DZ384" s="305"/>
      <c r="EA384" s="305"/>
      <c r="EB384" s="305"/>
      <c r="EC384" s="305"/>
      <c r="ED384" s="305"/>
      <c r="EE384" s="305"/>
      <c r="EF384" s="305"/>
      <c r="EG384" s="305"/>
      <c r="EH384" s="305"/>
      <c r="EI384" s="305"/>
      <c r="EJ384" s="305"/>
      <c r="EK384" s="305"/>
    </row>
    <row r="385" spans="1:141" s="299" customFormat="1">
      <c r="A385" s="305"/>
      <c r="B385" s="305"/>
      <c r="C385" s="305"/>
      <c r="D385" s="305"/>
      <c r="E385" s="305"/>
      <c r="F385" s="305"/>
      <c r="G385" s="305"/>
      <c r="H385" s="305"/>
      <c r="I385" s="305"/>
      <c r="J385" s="305"/>
      <c r="K385" s="305"/>
      <c r="L385" s="305"/>
      <c r="M385" s="305"/>
      <c r="N385" s="305"/>
      <c r="O385" s="305"/>
      <c r="P385" s="305"/>
      <c r="Q385" s="305"/>
      <c r="R385" s="305"/>
      <c r="S385" s="305"/>
      <c r="T385" s="305"/>
      <c r="U385" s="305"/>
      <c r="V385" s="305"/>
      <c r="W385" s="305"/>
      <c r="X385" s="305"/>
      <c r="Y385" s="305"/>
      <c r="Z385" s="305"/>
      <c r="AA385" s="305"/>
      <c r="AB385" s="305"/>
      <c r="AC385" s="305"/>
      <c r="AD385" s="305"/>
      <c r="AE385" s="305"/>
      <c r="AF385" s="305"/>
      <c r="AG385" s="305"/>
      <c r="AH385" s="305"/>
      <c r="AI385" s="305"/>
      <c r="AJ385" s="305"/>
      <c r="AK385" s="305"/>
      <c r="AL385" s="305"/>
      <c r="AM385" s="305"/>
      <c r="AN385" s="305"/>
      <c r="AO385" s="305"/>
      <c r="AP385" s="305"/>
      <c r="AQ385" s="305"/>
      <c r="AR385" s="305"/>
      <c r="AS385" s="305"/>
      <c r="AT385" s="305"/>
      <c r="AU385" s="305"/>
      <c r="AV385" s="305"/>
      <c r="AW385" s="305"/>
      <c r="AX385" s="305"/>
      <c r="AY385" s="305"/>
      <c r="AZ385" s="305"/>
      <c r="BA385" s="305"/>
      <c r="BB385" s="305"/>
      <c r="BC385" s="305"/>
      <c r="BD385" s="305"/>
      <c r="BE385" s="305"/>
      <c r="BF385" s="305"/>
      <c r="BG385" s="305"/>
      <c r="BH385" s="305"/>
      <c r="BI385" s="305"/>
      <c r="BJ385" s="305"/>
      <c r="BK385" s="305"/>
      <c r="BL385" s="305"/>
      <c r="BM385" s="305"/>
      <c r="BN385" s="305"/>
      <c r="BO385" s="305"/>
      <c r="BP385" s="305"/>
      <c r="BQ385" s="305"/>
      <c r="BR385" s="305"/>
      <c r="BS385" s="305"/>
      <c r="BT385" s="305"/>
      <c r="BU385" s="305"/>
      <c r="BV385" s="305"/>
      <c r="BW385" s="305"/>
      <c r="BX385" s="305"/>
      <c r="BY385" s="305"/>
      <c r="BZ385" s="305"/>
      <c r="CA385" s="305"/>
      <c r="CB385" s="305"/>
      <c r="CC385" s="305"/>
      <c r="CD385" s="305"/>
      <c r="CE385" s="305"/>
      <c r="CF385" s="305"/>
      <c r="CG385" s="305"/>
      <c r="CH385" s="305"/>
      <c r="CI385" s="305"/>
      <c r="CJ385" s="305"/>
      <c r="CK385" s="305"/>
      <c r="CL385" s="305"/>
      <c r="CM385" s="305"/>
      <c r="CN385" s="305"/>
      <c r="CO385" s="305"/>
      <c r="CP385" s="305"/>
      <c r="CQ385" s="305"/>
      <c r="CR385" s="305"/>
      <c r="CS385" s="305"/>
      <c r="CT385" s="305"/>
      <c r="CU385" s="305"/>
      <c r="CV385" s="305"/>
      <c r="CW385" s="305"/>
      <c r="CX385" s="305"/>
      <c r="CY385" s="305"/>
      <c r="CZ385" s="305"/>
      <c r="DA385" s="305"/>
      <c r="DB385" s="305"/>
      <c r="DC385" s="305"/>
      <c r="DD385" s="305"/>
      <c r="DE385" s="305"/>
      <c r="DF385" s="305"/>
      <c r="DG385" s="305"/>
      <c r="DH385" s="305"/>
      <c r="DI385" s="305"/>
      <c r="DJ385" s="305"/>
      <c r="DK385" s="305"/>
      <c r="DL385" s="305"/>
      <c r="DM385" s="305"/>
      <c r="DN385" s="305"/>
      <c r="DO385" s="305"/>
      <c r="DP385" s="305"/>
      <c r="DQ385" s="305"/>
      <c r="DR385" s="305"/>
      <c r="DS385" s="305"/>
      <c r="DT385" s="305"/>
      <c r="DU385" s="305"/>
      <c r="DV385" s="305"/>
      <c r="DW385" s="305"/>
      <c r="DX385" s="305"/>
      <c r="DY385" s="305"/>
      <c r="DZ385" s="305"/>
      <c r="EA385" s="305"/>
      <c r="EB385" s="305"/>
      <c r="EC385" s="305"/>
      <c r="ED385" s="305"/>
      <c r="EE385" s="305"/>
      <c r="EF385" s="305"/>
      <c r="EG385" s="305"/>
      <c r="EH385" s="305"/>
      <c r="EI385" s="305"/>
      <c r="EJ385" s="305"/>
      <c r="EK385" s="305"/>
    </row>
    <row r="386" spans="1:141" s="299" customFormat="1">
      <c r="A386" s="305"/>
      <c r="B386" s="305"/>
      <c r="C386" s="305"/>
      <c r="D386" s="305"/>
      <c r="E386" s="305"/>
      <c r="F386" s="305"/>
      <c r="G386" s="305"/>
      <c r="H386" s="305"/>
      <c r="I386" s="305"/>
      <c r="J386" s="305"/>
      <c r="K386" s="305"/>
      <c r="L386" s="305"/>
      <c r="M386" s="305"/>
      <c r="N386" s="305"/>
      <c r="O386" s="305"/>
      <c r="P386" s="305"/>
      <c r="Q386" s="305"/>
      <c r="R386" s="305"/>
      <c r="S386" s="305"/>
      <c r="T386" s="305"/>
      <c r="U386" s="305"/>
      <c r="V386" s="305"/>
      <c r="W386" s="305"/>
      <c r="X386" s="305"/>
      <c r="Y386" s="305"/>
      <c r="Z386" s="305"/>
      <c r="AA386" s="305"/>
      <c r="AB386" s="305"/>
      <c r="AC386" s="305"/>
      <c r="AD386" s="305"/>
      <c r="AE386" s="305"/>
      <c r="AF386" s="305"/>
      <c r="AG386" s="305"/>
      <c r="AH386" s="305"/>
      <c r="AI386" s="305"/>
      <c r="AJ386" s="305"/>
      <c r="AK386" s="305"/>
      <c r="AL386" s="305"/>
      <c r="AM386" s="305"/>
      <c r="AN386" s="305"/>
      <c r="AO386" s="305"/>
      <c r="AP386" s="305"/>
      <c r="AQ386" s="305"/>
      <c r="AR386" s="305"/>
      <c r="AS386" s="305"/>
      <c r="AT386" s="305"/>
      <c r="AU386" s="305"/>
      <c r="AV386" s="305"/>
      <c r="AW386" s="305"/>
      <c r="AX386" s="305"/>
      <c r="AY386" s="305"/>
      <c r="AZ386" s="305"/>
      <c r="BA386" s="305"/>
      <c r="BB386" s="305"/>
      <c r="BC386" s="305"/>
      <c r="BD386" s="305"/>
      <c r="BE386" s="305"/>
      <c r="BF386" s="305"/>
      <c r="BG386" s="305"/>
      <c r="BH386" s="305"/>
      <c r="BI386" s="305"/>
      <c r="BJ386" s="305"/>
      <c r="BK386" s="305"/>
      <c r="BL386" s="305"/>
      <c r="BM386" s="305"/>
      <c r="BN386" s="305"/>
      <c r="BO386" s="305"/>
      <c r="BP386" s="305"/>
      <c r="BQ386" s="305"/>
      <c r="BR386" s="305"/>
      <c r="BS386" s="305"/>
      <c r="BT386" s="305"/>
      <c r="BU386" s="305"/>
      <c r="BV386" s="305"/>
      <c r="BW386" s="305"/>
      <c r="BX386" s="305"/>
      <c r="BY386" s="305"/>
      <c r="BZ386" s="305"/>
      <c r="CA386" s="305"/>
      <c r="CB386" s="305"/>
      <c r="CC386" s="305"/>
      <c r="CD386" s="305"/>
      <c r="CE386" s="305"/>
      <c r="CF386" s="305"/>
      <c r="CG386" s="305"/>
      <c r="CH386" s="305"/>
      <c r="CI386" s="305"/>
      <c r="CJ386" s="305"/>
      <c r="CK386" s="305"/>
      <c r="CL386" s="305"/>
      <c r="CM386" s="305"/>
      <c r="CN386" s="305"/>
      <c r="CO386" s="305"/>
      <c r="CP386" s="305"/>
      <c r="CQ386" s="305"/>
      <c r="CR386" s="305"/>
      <c r="CS386" s="305"/>
      <c r="CT386" s="305"/>
      <c r="CU386" s="305"/>
      <c r="CV386" s="305"/>
      <c r="CW386" s="305"/>
      <c r="CX386" s="305"/>
      <c r="CY386" s="305"/>
      <c r="CZ386" s="305"/>
      <c r="DA386" s="305"/>
      <c r="DB386" s="305"/>
      <c r="DC386" s="305"/>
      <c r="DD386" s="305"/>
      <c r="DE386" s="305"/>
      <c r="DF386" s="305"/>
      <c r="DG386" s="305"/>
      <c r="DH386" s="305"/>
      <c r="DI386" s="305"/>
      <c r="DJ386" s="305"/>
      <c r="DK386" s="305"/>
      <c r="DL386" s="305"/>
      <c r="DM386" s="305"/>
      <c r="DN386" s="305"/>
      <c r="DO386" s="305"/>
      <c r="DP386" s="305"/>
      <c r="DQ386" s="305"/>
      <c r="DR386" s="305"/>
      <c r="DS386" s="305"/>
      <c r="DT386" s="305"/>
      <c r="DU386" s="305"/>
      <c r="DV386" s="305"/>
      <c r="DW386" s="305"/>
      <c r="DX386" s="305"/>
      <c r="DY386" s="305"/>
      <c r="DZ386" s="305"/>
      <c r="EA386" s="305"/>
      <c r="EB386" s="305"/>
      <c r="EC386" s="305"/>
      <c r="ED386" s="305"/>
      <c r="EE386" s="305"/>
      <c r="EF386" s="305"/>
      <c r="EG386" s="305"/>
      <c r="EH386" s="305"/>
      <c r="EI386" s="305"/>
      <c r="EJ386" s="305"/>
      <c r="EK386" s="305"/>
    </row>
    <row r="387" spans="1:141" s="299" customFormat="1">
      <c r="A387" s="305"/>
      <c r="B387" s="305"/>
      <c r="C387" s="305"/>
      <c r="D387" s="305"/>
      <c r="E387" s="305"/>
      <c r="F387" s="305"/>
      <c r="G387" s="305"/>
      <c r="H387" s="305"/>
      <c r="I387" s="305"/>
      <c r="J387" s="305"/>
      <c r="K387" s="305"/>
      <c r="L387" s="305"/>
      <c r="M387" s="305"/>
      <c r="N387" s="305"/>
      <c r="O387" s="305"/>
      <c r="P387" s="305"/>
      <c r="Q387" s="305"/>
      <c r="R387" s="305"/>
      <c r="S387" s="305"/>
      <c r="T387" s="305"/>
      <c r="U387" s="305"/>
      <c r="V387" s="305"/>
      <c r="W387" s="305"/>
      <c r="X387" s="305"/>
      <c r="Y387" s="305"/>
      <c r="Z387" s="305"/>
      <c r="AA387" s="305"/>
      <c r="AB387" s="305"/>
      <c r="AC387" s="305"/>
      <c r="AD387" s="305"/>
      <c r="AE387" s="305"/>
      <c r="AF387" s="305"/>
      <c r="AG387" s="305"/>
      <c r="AH387" s="305"/>
      <c r="AI387" s="305"/>
      <c r="AJ387" s="305"/>
      <c r="AK387" s="305"/>
      <c r="AL387" s="305"/>
      <c r="AM387" s="305"/>
      <c r="AN387" s="305"/>
      <c r="AO387" s="305"/>
      <c r="AP387" s="305"/>
      <c r="AQ387" s="305"/>
      <c r="AR387" s="305"/>
      <c r="AS387" s="305"/>
      <c r="AT387" s="305"/>
      <c r="AU387" s="305"/>
      <c r="AV387" s="305"/>
      <c r="AW387" s="305"/>
      <c r="AX387" s="305"/>
      <c r="AY387" s="305"/>
      <c r="AZ387" s="305"/>
      <c r="BA387" s="305"/>
      <c r="BB387" s="305"/>
      <c r="BC387" s="305"/>
      <c r="BD387" s="305"/>
      <c r="BE387" s="305"/>
      <c r="BF387" s="305"/>
      <c r="BG387" s="305"/>
      <c r="BH387" s="305"/>
      <c r="BI387" s="305"/>
      <c r="BJ387" s="305"/>
      <c r="BK387" s="305"/>
      <c r="BL387" s="305"/>
      <c r="BM387" s="305"/>
      <c r="BN387" s="305"/>
      <c r="BO387" s="305"/>
      <c r="BP387" s="305"/>
      <c r="BQ387" s="305"/>
      <c r="BR387" s="305"/>
      <c r="BS387" s="305"/>
      <c r="BT387" s="305"/>
      <c r="BU387" s="305"/>
      <c r="BV387" s="305"/>
      <c r="BW387" s="305"/>
      <c r="BX387" s="305"/>
      <c r="BY387" s="305"/>
      <c r="BZ387" s="305"/>
      <c r="CA387" s="305"/>
      <c r="CB387" s="305"/>
      <c r="CC387" s="305"/>
      <c r="CD387" s="305"/>
      <c r="CE387" s="305"/>
      <c r="CF387" s="305"/>
      <c r="CG387" s="305"/>
      <c r="CH387" s="305"/>
      <c r="CI387" s="305"/>
      <c r="CJ387" s="305"/>
      <c r="CK387" s="305"/>
      <c r="CL387" s="305"/>
      <c r="CM387" s="305"/>
      <c r="CN387" s="305"/>
      <c r="CO387" s="305"/>
      <c r="CP387" s="305"/>
      <c r="CQ387" s="305"/>
      <c r="CR387" s="305"/>
      <c r="CS387" s="305"/>
      <c r="CT387" s="305"/>
      <c r="CU387" s="305"/>
      <c r="CV387" s="305"/>
      <c r="CW387" s="305"/>
      <c r="CX387" s="305"/>
      <c r="CY387" s="305"/>
      <c r="CZ387" s="305"/>
      <c r="DA387" s="305"/>
      <c r="DB387" s="305"/>
      <c r="DC387" s="305"/>
      <c r="DD387" s="305"/>
      <c r="DE387" s="305"/>
      <c r="DF387" s="305"/>
      <c r="DG387" s="305"/>
      <c r="DH387" s="305"/>
      <c r="DI387" s="305"/>
      <c r="DJ387" s="305"/>
      <c r="DK387" s="305"/>
      <c r="DL387" s="305"/>
      <c r="DM387" s="305"/>
      <c r="DN387" s="305"/>
      <c r="DO387" s="305"/>
      <c r="DP387" s="305"/>
      <c r="DQ387" s="305"/>
      <c r="DR387" s="305"/>
      <c r="DS387" s="305"/>
      <c r="DT387" s="305"/>
      <c r="DU387" s="305"/>
      <c r="DV387" s="305"/>
      <c r="DW387" s="305"/>
      <c r="DX387" s="305"/>
      <c r="DY387" s="305"/>
      <c r="DZ387" s="305"/>
      <c r="EA387" s="305"/>
      <c r="EB387" s="305"/>
      <c r="EC387" s="305"/>
      <c r="ED387" s="305"/>
      <c r="EE387" s="305"/>
      <c r="EF387" s="305"/>
      <c r="EG387" s="305"/>
      <c r="EH387" s="305"/>
      <c r="EI387" s="305"/>
      <c r="EJ387" s="305"/>
      <c r="EK387" s="305"/>
    </row>
    <row r="388" spans="1:141" s="299" customFormat="1">
      <c r="A388" s="305"/>
      <c r="B388" s="305"/>
      <c r="C388" s="305"/>
      <c r="D388" s="305"/>
      <c r="E388" s="305"/>
      <c r="F388" s="305"/>
      <c r="G388" s="305"/>
      <c r="H388" s="305"/>
      <c r="I388" s="305"/>
      <c r="J388" s="305"/>
      <c r="K388" s="305"/>
      <c r="L388" s="305"/>
      <c r="M388" s="305"/>
      <c r="N388" s="305"/>
      <c r="O388" s="305"/>
      <c r="P388" s="305"/>
      <c r="Q388" s="305"/>
      <c r="R388" s="305"/>
      <c r="S388" s="305"/>
      <c r="T388" s="305"/>
      <c r="U388" s="305"/>
      <c r="V388" s="305"/>
      <c r="W388" s="305"/>
      <c r="X388" s="305"/>
      <c r="Y388" s="305"/>
      <c r="Z388" s="305"/>
      <c r="AA388" s="305"/>
      <c r="AB388" s="305"/>
      <c r="AC388" s="305"/>
      <c r="AD388" s="305"/>
      <c r="AE388" s="305"/>
      <c r="AF388" s="305"/>
      <c r="AG388" s="305"/>
      <c r="AH388" s="305"/>
      <c r="AI388" s="305"/>
      <c r="AJ388" s="305"/>
      <c r="AK388" s="305"/>
      <c r="AL388" s="305"/>
      <c r="AM388" s="305"/>
      <c r="AN388" s="305"/>
      <c r="AO388" s="305"/>
      <c r="AP388" s="305"/>
      <c r="AQ388" s="305"/>
      <c r="AR388" s="305"/>
      <c r="AS388" s="305"/>
      <c r="AT388" s="305"/>
      <c r="AU388" s="305"/>
      <c r="AV388" s="305"/>
      <c r="AW388" s="305"/>
      <c r="AX388" s="305"/>
      <c r="AY388" s="305"/>
      <c r="AZ388" s="305"/>
      <c r="BA388" s="305"/>
      <c r="BB388" s="305"/>
      <c r="BC388" s="305"/>
      <c r="BD388" s="305"/>
      <c r="BE388" s="305"/>
      <c r="BF388" s="305"/>
      <c r="BG388" s="305"/>
      <c r="BH388" s="305"/>
      <c r="BI388" s="305"/>
      <c r="BJ388" s="305"/>
      <c r="BK388" s="305"/>
      <c r="BL388" s="305"/>
      <c r="BM388" s="305"/>
      <c r="BN388" s="305"/>
      <c r="BO388" s="305"/>
      <c r="BP388" s="305"/>
      <c r="BQ388" s="305"/>
      <c r="BR388" s="305"/>
      <c r="BS388" s="305"/>
      <c r="BT388" s="305"/>
      <c r="BU388" s="305"/>
      <c r="BV388" s="305"/>
      <c r="BW388" s="305"/>
      <c r="BX388" s="305"/>
      <c r="BY388" s="305"/>
      <c r="BZ388" s="305"/>
      <c r="CA388" s="305"/>
      <c r="CB388" s="305"/>
      <c r="CC388" s="305"/>
      <c r="CD388" s="305"/>
      <c r="CE388" s="305"/>
      <c r="CF388" s="305"/>
      <c r="CG388" s="305"/>
      <c r="CH388" s="305"/>
      <c r="CI388" s="305"/>
      <c r="CJ388" s="305"/>
      <c r="CK388" s="305"/>
      <c r="CL388" s="305"/>
      <c r="CM388" s="305"/>
      <c r="CN388" s="305"/>
      <c r="CO388" s="305"/>
      <c r="CP388" s="305"/>
      <c r="CQ388" s="305"/>
      <c r="CR388" s="305"/>
      <c r="CS388" s="305"/>
      <c r="CT388" s="305"/>
      <c r="CU388" s="305"/>
      <c r="CV388" s="305"/>
      <c r="CW388" s="305"/>
      <c r="CX388" s="305"/>
      <c r="CY388" s="305"/>
      <c r="CZ388" s="305"/>
      <c r="DA388" s="305"/>
      <c r="DB388" s="305"/>
      <c r="DC388" s="305"/>
      <c r="DD388" s="305"/>
      <c r="DE388" s="305"/>
      <c r="DF388" s="305"/>
      <c r="DG388" s="305"/>
      <c r="DH388" s="305"/>
      <c r="DI388" s="305"/>
      <c r="DJ388" s="305"/>
      <c r="DK388" s="305"/>
      <c r="DL388" s="305"/>
      <c r="DM388" s="305"/>
      <c r="DN388" s="305"/>
      <c r="DO388" s="305"/>
      <c r="DP388" s="305"/>
      <c r="DQ388" s="305"/>
      <c r="DR388" s="305"/>
      <c r="DS388" s="305"/>
      <c r="DT388" s="305"/>
      <c r="DU388" s="305"/>
      <c r="DV388" s="305"/>
      <c r="DW388" s="305"/>
      <c r="DX388" s="305"/>
      <c r="DY388" s="305"/>
      <c r="DZ388" s="305"/>
      <c r="EA388" s="305"/>
      <c r="EB388" s="305"/>
      <c r="EC388" s="305"/>
      <c r="ED388" s="305"/>
      <c r="EE388" s="305"/>
      <c r="EF388" s="305"/>
      <c r="EG388" s="305"/>
      <c r="EH388" s="305"/>
      <c r="EI388" s="305"/>
      <c r="EJ388" s="305"/>
      <c r="EK388" s="305"/>
    </row>
    <row r="389" spans="1:141" s="299" customFormat="1">
      <c r="A389" s="305"/>
      <c r="B389" s="305"/>
      <c r="C389" s="305"/>
      <c r="D389" s="305"/>
      <c r="E389" s="305"/>
      <c r="F389" s="305"/>
      <c r="G389" s="305"/>
      <c r="H389" s="305"/>
      <c r="I389" s="305"/>
      <c r="J389" s="305"/>
      <c r="K389" s="305"/>
      <c r="L389" s="305"/>
      <c r="M389" s="305"/>
      <c r="N389" s="305"/>
      <c r="O389" s="305"/>
      <c r="P389" s="305"/>
      <c r="Q389" s="305"/>
      <c r="R389" s="305"/>
      <c r="S389" s="305"/>
      <c r="T389" s="305"/>
      <c r="U389" s="305"/>
      <c r="V389" s="305"/>
      <c r="W389" s="305"/>
      <c r="X389" s="305"/>
      <c r="Y389" s="305"/>
      <c r="Z389" s="305"/>
      <c r="AA389" s="305"/>
      <c r="AB389" s="305"/>
      <c r="AC389" s="305"/>
      <c r="AD389" s="305"/>
      <c r="AE389" s="305"/>
      <c r="AF389" s="305"/>
      <c r="AG389" s="305"/>
      <c r="AH389" s="305"/>
      <c r="AI389" s="305"/>
      <c r="AJ389" s="305"/>
      <c r="AK389" s="305"/>
      <c r="AL389" s="305"/>
      <c r="AM389" s="305"/>
      <c r="AN389" s="305"/>
      <c r="AO389" s="305"/>
      <c r="AP389" s="305"/>
      <c r="AQ389" s="305"/>
      <c r="AR389" s="305"/>
      <c r="AS389" s="305"/>
      <c r="AT389" s="305"/>
      <c r="AU389" s="305"/>
      <c r="AV389" s="305"/>
      <c r="AW389" s="305"/>
      <c r="AX389" s="305"/>
      <c r="AY389" s="305"/>
      <c r="AZ389" s="305"/>
      <c r="BA389" s="305"/>
      <c r="BB389" s="305"/>
      <c r="BC389" s="305"/>
      <c r="BD389" s="305"/>
      <c r="BE389" s="305"/>
      <c r="BF389" s="305"/>
      <c r="BG389" s="305"/>
      <c r="BH389" s="305"/>
      <c r="BI389" s="305"/>
      <c r="BJ389" s="305"/>
      <c r="BK389" s="305"/>
      <c r="BL389" s="305"/>
      <c r="BM389" s="305"/>
      <c r="BN389" s="305"/>
      <c r="BO389" s="305"/>
      <c r="BP389" s="305"/>
      <c r="BQ389" s="305"/>
      <c r="BR389" s="305"/>
      <c r="BS389" s="305"/>
      <c r="BT389" s="305"/>
      <c r="BU389" s="305"/>
      <c r="BV389" s="305"/>
      <c r="BW389" s="305"/>
      <c r="BX389" s="305"/>
      <c r="BY389" s="305"/>
      <c r="BZ389" s="305"/>
      <c r="CA389" s="305"/>
      <c r="CB389" s="305"/>
      <c r="CC389" s="305"/>
      <c r="CD389" s="305"/>
      <c r="CE389" s="305"/>
      <c r="CF389" s="305"/>
      <c r="CG389" s="305"/>
      <c r="CH389" s="305"/>
      <c r="CI389" s="305"/>
      <c r="CJ389" s="305"/>
      <c r="CK389" s="305"/>
      <c r="CL389" s="305"/>
      <c r="CM389" s="305"/>
      <c r="CN389" s="305"/>
      <c r="CO389" s="305"/>
      <c r="CP389" s="305"/>
      <c r="CQ389" s="305"/>
      <c r="CR389" s="305"/>
      <c r="CS389" s="305"/>
      <c r="CT389" s="305"/>
      <c r="CU389" s="305"/>
      <c r="CV389" s="305"/>
      <c r="CW389" s="305"/>
      <c r="CX389" s="305"/>
      <c r="CY389" s="305"/>
      <c r="CZ389" s="305"/>
      <c r="DA389" s="305"/>
      <c r="DB389" s="305"/>
      <c r="DC389" s="305"/>
      <c r="DD389" s="305"/>
      <c r="DE389" s="305"/>
      <c r="DF389" s="305"/>
      <c r="DG389" s="305"/>
      <c r="DH389" s="305"/>
      <c r="DI389" s="305"/>
      <c r="DJ389" s="305"/>
      <c r="DK389" s="305"/>
      <c r="DL389" s="305"/>
      <c r="DM389" s="305"/>
      <c r="DN389" s="305"/>
      <c r="DO389" s="305"/>
      <c r="DP389" s="305"/>
      <c r="DQ389" s="305"/>
      <c r="DR389" s="305"/>
      <c r="DS389" s="305"/>
      <c r="DT389" s="305"/>
      <c r="DU389" s="305"/>
      <c r="DV389" s="305"/>
      <c r="DW389" s="305"/>
      <c r="DX389" s="305"/>
      <c r="DY389" s="305"/>
      <c r="DZ389" s="305"/>
      <c r="EA389" s="305"/>
      <c r="EB389" s="305"/>
      <c r="EC389" s="305"/>
      <c r="ED389" s="305"/>
      <c r="EE389" s="305"/>
      <c r="EF389" s="305"/>
      <c r="EG389" s="305"/>
      <c r="EH389" s="305"/>
      <c r="EI389" s="305"/>
      <c r="EJ389" s="305"/>
      <c r="EK389" s="305"/>
    </row>
    <row r="390" spans="1:141" s="299" customFormat="1">
      <c r="A390" s="305"/>
      <c r="B390" s="305"/>
      <c r="C390" s="305"/>
      <c r="D390" s="305"/>
      <c r="E390" s="305"/>
      <c r="F390" s="305"/>
      <c r="G390" s="305"/>
      <c r="H390" s="305"/>
      <c r="I390" s="305"/>
      <c r="J390" s="305"/>
      <c r="K390" s="305"/>
      <c r="L390" s="305"/>
      <c r="M390" s="305"/>
      <c r="N390" s="305"/>
      <c r="O390" s="305"/>
      <c r="P390" s="305"/>
      <c r="Q390" s="305"/>
      <c r="R390" s="305"/>
      <c r="S390" s="305"/>
      <c r="T390" s="305"/>
      <c r="U390" s="305"/>
      <c r="V390" s="305"/>
      <c r="W390" s="305"/>
      <c r="X390" s="305"/>
      <c r="Y390" s="305"/>
      <c r="Z390" s="305"/>
      <c r="AA390" s="305"/>
      <c r="AB390" s="305"/>
      <c r="AC390" s="305"/>
      <c r="AD390" s="305"/>
      <c r="AE390" s="305"/>
      <c r="AF390" s="305"/>
      <c r="AG390" s="305"/>
      <c r="AH390" s="305"/>
      <c r="AI390" s="305"/>
      <c r="AJ390" s="305"/>
      <c r="AK390" s="305"/>
      <c r="AL390" s="305"/>
      <c r="AM390" s="305"/>
      <c r="AN390" s="305"/>
      <c r="AO390" s="305"/>
      <c r="AP390" s="305"/>
      <c r="AQ390" s="305"/>
      <c r="AR390" s="305"/>
      <c r="AS390" s="305"/>
      <c r="AT390" s="305"/>
      <c r="AU390" s="305"/>
      <c r="AV390" s="305"/>
      <c r="AW390" s="305"/>
      <c r="AX390" s="305"/>
      <c r="AY390" s="305"/>
      <c r="AZ390" s="305"/>
      <c r="BA390" s="305"/>
      <c r="BB390" s="305"/>
      <c r="BC390" s="305"/>
      <c r="BD390" s="305"/>
      <c r="BE390" s="305"/>
      <c r="BF390" s="305"/>
      <c r="BG390" s="305"/>
      <c r="BH390" s="305"/>
      <c r="BI390" s="305"/>
      <c r="BJ390" s="305"/>
      <c r="BK390" s="305"/>
      <c r="BL390" s="305"/>
      <c r="BM390" s="305"/>
      <c r="BN390" s="305"/>
      <c r="BO390" s="305"/>
      <c r="BP390" s="305"/>
      <c r="BQ390" s="305"/>
      <c r="BR390" s="305"/>
      <c r="BS390" s="305"/>
      <c r="BT390" s="305"/>
      <c r="BU390" s="305"/>
      <c r="BV390" s="305"/>
      <c r="BW390" s="305"/>
      <c r="BX390" s="305"/>
      <c r="BY390" s="305"/>
      <c r="BZ390" s="305"/>
      <c r="CA390" s="305"/>
      <c r="CB390" s="305"/>
      <c r="CC390" s="305"/>
      <c r="CD390" s="305"/>
      <c r="CE390" s="305"/>
      <c r="CF390" s="305"/>
      <c r="CG390" s="305"/>
      <c r="CH390" s="305"/>
      <c r="CI390" s="305"/>
      <c r="CJ390" s="305"/>
      <c r="CK390" s="305"/>
      <c r="CL390" s="305"/>
      <c r="CM390" s="305"/>
      <c r="CN390" s="305"/>
      <c r="CO390" s="305"/>
      <c r="CP390" s="305"/>
      <c r="CQ390" s="305"/>
      <c r="CR390" s="305"/>
      <c r="CS390" s="305"/>
      <c r="CT390" s="305"/>
      <c r="CU390" s="305"/>
      <c r="CV390" s="305"/>
      <c r="CW390" s="305"/>
      <c r="CX390" s="305"/>
      <c r="CY390" s="305"/>
      <c r="CZ390" s="305"/>
      <c r="DA390" s="305"/>
      <c r="DB390" s="305"/>
      <c r="DC390" s="305"/>
      <c r="DD390" s="305"/>
      <c r="DE390" s="305"/>
      <c r="DF390" s="305"/>
      <c r="DG390" s="305"/>
      <c r="DH390" s="305"/>
      <c r="DI390" s="305"/>
      <c r="DJ390" s="305"/>
      <c r="DK390" s="305"/>
      <c r="DL390" s="305"/>
      <c r="DM390" s="305"/>
      <c r="DN390" s="305"/>
      <c r="DO390" s="305"/>
      <c r="DP390" s="305"/>
      <c r="DQ390" s="305"/>
      <c r="DR390" s="305"/>
      <c r="DS390" s="305"/>
      <c r="DT390" s="305"/>
      <c r="DU390" s="305"/>
      <c r="DV390" s="305"/>
      <c r="DW390" s="305"/>
      <c r="DX390" s="305"/>
      <c r="DY390" s="305"/>
      <c r="DZ390" s="305"/>
      <c r="EA390" s="305"/>
      <c r="EB390" s="305"/>
      <c r="EC390" s="305"/>
      <c r="ED390" s="305"/>
      <c r="EE390" s="305"/>
      <c r="EF390" s="305"/>
      <c r="EG390" s="305"/>
      <c r="EH390" s="305"/>
      <c r="EI390" s="305"/>
      <c r="EJ390" s="305"/>
      <c r="EK390" s="305"/>
    </row>
    <row r="391" spans="1:141" s="299" customFormat="1">
      <c r="A391" s="305"/>
      <c r="B391" s="305"/>
      <c r="C391" s="305"/>
      <c r="D391" s="305"/>
      <c r="E391" s="305"/>
      <c r="F391" s="305"/>
      <c r="G391" s="305"/>
      <c r="H391" s="305"/>
      <c r="I391" s="305"/>
      <c r="J391" s="305"/>
      <c r="K391" s="305"/>
      <c r="L391" s="305"/>
      <c r="M391" s="305"/>
      <c r="N391" s="305"/>
      <c r="O391" s="305"/>
      <c r="P391" s="305"/>
      <c r="Q391" s="305"/>
      <c r="R391" s="305"/>
      <c r="S391" s="305"/>
      <c r="T391" s="305"/>
      <c r="U391" s="305"/>
      <c r="V391" s="305"/>
      <c r="W391" s="305"/>
      <c r="X391" s="305"/>
      <c r="Y391" s="305"/>
      <c r="Z391" s="305"/>
      <c r="AA391" s="305"/>
      <c r="AB391" s="305"/>
      <c r="AC391" s="305"/>
      <c r="AD391" s="305"/>
      <c r="AE391" s="305"/>
      <c r="AF391" s="305"/>
      <c r="AG391" s="305"/>
      <c r="AH391" s="305"/>
      <c r="AI391" s="305"/>
      <c r="AJ391" s="305"/>
      <c r="AK391" s="305"/>
      <c r="AL391" s="305"/>
      <c r="AM391" s="305"/>
      <c r="AN391" s="305"/>
      <c r="AO391" s="305"/>
      <c r="AP391" s="305"/>
      <c r="AQ391" s="305"/>
      <c r="AR391" s="305"/>
      <c r="AS391" s="305"/>
      <c r="AT391" s="305"/>
      <c r="AU391" s="305"/>
      <c r="AV391" s="305"/>
      <c r="AW391" s="305"/>
      <c r="AX391" s="305"/>
      <c r="AY391" s="305"/>
      <c r="AZ391" s="305"/>
      <c r="BA391" s="305"/>
      <c r="BB391" s="305"/>
      <c r="BC391" s="305"/>
      <c r="BD391" s="305"/>
      <c r="BE391" s="305"/>
      <c r="BF391" s="305"/>
      <c r="BG391" s="305"/>
      <c r="BH391" s="305"/>
      <c r="BI391" s="305"/>
      <c r="BJ391" s="305"/>
      <c r="BK391" s="305"/>
      <c r="BL391" s="305"/>
      <c r="BM391" s="305"/>
      <c r="BN391" s="305"/>
      <c r="BO391" s="305"/>
      <c r="BP391" s="305"/>
      <c r="BQ391" s="305"/>
      <c r="BR391" s="305"/>
      <c r="BS391" s="305"/>
      <c r="BT391" s="305"/>
      <c r="BU391" s="305"/>
      <c r="BV391" s="305"/>
      <c r="BW391" s="305"/>
      <c r="BX391" s="305"/>
      <c r="BY391" s="305"/>
      <c r="BZ391" s="305"/>
      <c r="CA391" s="305"/>
      <c r="CB391" s="305"/>
      <c r="CC391" s="305"/>
      <c r="CD391" s="305"/>
      <c r="CE391" s="305"/>
      <c r="CF391" s="305"/>
      <c r="CG391" s="305"/>
      <c r="CH391" s="305"/>
      <c r="CI391" s="305"/>
      <c r="CJ391" s="305"/>
      <c r="CK391" s="305"/>
      <c r="CL391" s="305"/>
      <c r="CM391" s="305"/>
      <c r="CN391" s="305"/>
      <c r="CO391" s="305"/>
      <c r="CP391" s="305"/>
      <c r="CQ391" s="305"/>
      <c r="CR391" s="305"/>
      <c r="CS391" s="305"/>
      <c r="CT391" s="305"/>
      <c r="CU391" s="305"/>
      <c r="CV391" s="305"/>
      <c r="CW391" s="305"/>
      <c r="CX391" s="305"/>
      <c r="CY391" s="305"/>
      <c r="CZ391" s="305"/>
      <c r="DA391" s="305"/>
      <c r="DB391" s="305"/>
      <c r="DC391" s="305"/>
      <c r="DD391" s="305"/>
      <c r="DE391" s="305"/>
      <c r="DF391" s="305"/>
      <c r="DG391" s="305"/>
      <c r="DH391" s="305"/>
      <c r="DI391" s="305"/>
      <c r="DJ391" s="305"/>
      <c r="DK391" s="305"/>
      <c r="DL391" s="305"/>
      <c r="DM391" s="305"/>
      <c r="DN391" s="305"/>
      <c r="DO391" s="305"/>
      <c r="DP391" s="305"/>
      <c r="DQ391" s="305"/>
      <c r="DR391" s="305"/>
      <c r="DS391" s="305"/>
      <c r="DT391" s="305"/>
      <c r="DU391" s="305"/>
      <c r="DV391" s="305"/>
      <c r="DW391" s="305"/>
      <c r="DX391" s="305"/>
      <c r="DY391" s="305"/>
      <c r="DZ391" s="305"/>
      <c r="EA391" s="305"/>
      <c r="EB391" s="305"/>
      <c r="EC391" s="305"/>
      <c r="ED391" s="305"/>
      <c r="EE391" s="305"/>
      <c r="EF391" s="305"/>
      <c r="EG391" s="305"/>
      <c r="EH391" s="305"/>
      <c r="EI391" s="305"/>
      <c r="EJ391" s="305"/>
      <c r="EK391" s="305"/>
    </row>
    <row r="392" spans="1:141" s="299" customFormat="1">
      <c r="A392" s="305"/>
      <c r="B392" s="305"/>
      <c r="C392" s="305"/>
      <c r="D392" s="305"/>
      <c r="E392" s="305"/>
      <c r="F392" s="305"/>
      <c r="G392" s="305"/>
      <c r="H392" s="305"/>
      <c r="I392" s="305"/>
      <c r="J392" s="305"/>
      <c r="K392" s="305"/>
      <c r="L392" s="305"/>
      <c r="M392" s="305"/>
      <c r="N392" s="305"/>
      <c r="O392" s="305"/>
      <c r="P392" s="305"/>
      <c r="Q392" s="305"/>
      <c r="R392" s="305"/>
      <c r="S392" s="305"/>
      <c r="T392" s="305"/>
      <c r="U392" s="305"/>
      <c r="V392" s="305"/>
      <c r="W392" s="305"/>
      <c r="X392" s="305"/>
      <c r="Y392" s="305"/>
      <c r="Z392" s="305"/>
      <c r="AA392" s="305"/>
      <c r="AB392" s="305"/>
      <c r="AC392" s="305"/>
      <c r="AD392" s="305"/>
      <c r="AE392" s="305"/>
      <c r="AF392" s="305"/>
      <c r="AG392" s="305"/>
      <c r="AH392" s="305"/>
      <c r="AI392" s="305"/>
      <c r="AJ392" s="305"/>
      <c r="AK392" s="305"/>
      <c r="AL392" s="305"/>
      <c r="AM392" s="305"/>
      <c r="AN392" s="305"/>
      <c r="AO392" s="305"/>
      <c r="AP392" s="305"/>
      <c r="AQ392" s="305"/>
      <c r="AR392" s="305"/>
      <c r="AS392" s="305"/>
      <c r="AT392" s="305"/>
      <c r="AU392" s="305"/>
      <c r="AV392" s="305"/>
      <c r="AW392" s="305"/>
      <c r="AX392" s="305"/>
      <c r="AY392" s="305"/>
      <c r="AZ392" s="305"/>
      <c r="BA392" s="305"/>
      <c r="BB392" s="305"/>
      <c r="BC392" s="305"/>
      <c r="BD392" s="305"/>
      <c r="BE392" s="305"/>
      <c r="BF392" s="305"/>
      <c r="BG392" s="305"/>
      <c r="BH392" s="305"/>
      <c r="BI392" s="305"/>
      <c r="BJ392" s="305"/>
      <c r="BK392" s="305"/>
      <c r="BL392" s="305"/>
      <c r="BM392" s="305"/>
      <c r="BN392" s="305"/>
      <c r="BO392" s="305"/>
      <c r="BP392" s="305"/>
      <c r="BQ392" s="305"/>
      <c r="BR392" s="305"/>
      <c r="BS392" s="305"/>
      <c r="BT392" s="305"/>
      <c r="BU392" s="305"/>
      <c r="BV392" s="305"/>
      <c r="BW392" s="305"/>
      <c r="BX392" s="305"/>
      <c r="BY392" s="305"/>
      <c r="BZ392" s="305"/>
      <c r="CA392" s="305"/>
      <c r="CB392" s="305"/>
      <c r="CC392" s="305"/>
      <c r="CD392" s="305"/>
      <c r="CE392" s="305"/>
      <c r="CF392" s="305"/>
      <c r="CG392" s="305"/>
      <c r="CH392" s="305"/>
      <c r="CI392" s="305"/>
      <c r="CJ392" s="305"/>
      <c r="CK392" s="305"/>
      <c r="CL392" s="305"/>
      <c r="CM392" s="305"/>
      <c r="CN392" s="305"/>
      <c r="CO392" s="305"/>
      <c r="CP392" s="305"/>
      <c r="CQ392" s="305"/>
      <c r="CR392" s="305"/>
      <c r="CS392" s="305"/>
      <c r="CT392" s="305"/>
      <c r="CU392" s="305"/>
      <c r="CV392" s="305"/>
      <c r="CW392" s="305"/>
      <c r="CX392" s="305"/>
      <c r="CY392" s="305"/>
      <c r="CZ392" s="305"/>
      <c r="DA392" s="305"/>
      <c r="DB392" s="305"/>
      <c r="DC392" s="305"/>
      <c r="DD392" s="305"/>
      <c r="DE392" s="305"/>
      <c r="DF392" s="305"/>
      <c r="DG392" s="305"/>
      <c r="DH392" s="305"/>
      <c r="DI392" s="305"/>
      <c r="DJ392" s="305"/>
      <c r="DK392" s="305"/>
      <c r="DL392" s="305"/>
      <c r="DM392" s="305"/>
      <c r="DN392" s="305"/>
      <c r="DO392" s="305"/>
      <c r="DP392" s="305"/>
      <c r="DQ392" s="305"/>
      <c r="DR392" s="305"/>
      <c r="DS392" s="305"/>
      <c r="DT392" s="305"/>
      <c r="DU392" s="305"/>
      <c r="DV392" s="305"/>
      <c r="DW392" s="305"/>
      <c r="DX392" s="305"/>
      <c r="DY392" s="305"/>
      <c r="DZ392" s="305"/>
      <c r="EA392" s="305"/>
      <c r="EB392" s="305"/>
      <c r="EC392" s="305"/>
      <c r="ED392" s="305"/>
      <c r="EE392" s="305"/>
      <c r="EF392" s="305"/>
      <c r="EG392" s="305"/>
      <c r="EH392" s="305"/>
      <c r="EI392" s="305"/>
      <c r="EJ392" s="305"/>
      <c r="EK392" s="305"/>
    </row>
    <row r="393" spans="1:141" s="299" customFormat="1">
      <c r="A393" s="305"/>
      <c r="B393" s="305"/>
      <c r="C393" s="305"/>
      <c r="D393" s="305"/>
      <c r="E393" s="305"/>
      <c r="F393" s="305"/>
      <c r="G393" s="305"/>
      <c r="H393" s="305"/>
      <c r="I393" s="305"/>
      <c r="J393" s="305"/>
      <c r="K393" s="305"/>
      <c r="L393" s="305"/>
      <c r="M393" s="305"/>
      <c r="N393" s="305"/>
      <c r="O393" s="305"/>
      <c r="P393" s="305"/>
      <c r="Q393" s="305"/>
      <c r="R393" s="305"/>
      <c r="S393" s="305"/>
      <c r="T393" s="305"/>
      <c r="U393" s="305"/>
      <c r="V393" s="305"/>
      <c r="W393" s="305"/>
      <c r="X393" s="305"/>
      <c r="Y393" s="305"/>
      <c r="Z393" s="305"/>
      <c r="AA393" s="305"/>
      <c r="AB393" s="305"/>
      <c r="AC393" s="305"/>
      <c r="AD393" s="305"/>
      <c r="AE393" s="305"/>
      <c r="AF393" s="305"/>
      <c r="AG393" s="305"/>
      <c r="AH393" s="305"/>
      <c r="AI393" s="305"/>
      <c r="AJ393" s="305"/>
      <c r="AK393" s="305"/>
      <c r="AL393" s="305"/>
      <c r="AM393" s="305"/>
      <c r="AN393" s="305"/>
      <c r="AO393" s="305"/>
      <c r="AP393" s="305"/>
      <c r="AQ393" s="305"/>
      <c r="AR393" s="305"/>
      <c r="AS393" s="305"/>
      <c r="AT393" s="305"/>
      <c r="AU393" s="305"/>
      <c r="AV393" s="305"/>
      <c r="AW393" s="305"/>
      <c r="AX393" s="305"/>
      <c r="AY393" s="305"/>
      <c r="AZ393" s="305"/>
      <c r="BA393" s="305"/>
      <c r="BB393" s="305"/>
      <c r="BC393" s="305"/>
      <c r="BD393" s="305"/>
      <c r="BE393" s="305"/>
      <c r="BF393" s="305"/>
      <c r="BG393" s="305"/>
      <c r="BH393" s="305"/>
      <c r="BI393" s="305"/>
      <c r="BJ393" s="305"/>
      <c r="BK393" s="305"/>
      <c r="BL393" s="305"/>
      <c r="BM393" s="305"/>
      <c r="BN393" s="305"/>
      <c r="BO393" s="305"/>
      <c r="BP393" s="305"/>
      <c r="BQ393" s="305"/>
      <c r="BR393" s="305"/>
      <c r="BS393" s="305"/>
      <c r="BT393" s="305"/>
      <c r="BU393" s="305"/>
      <c r="BV393" s="305"/>
      <c r="BW393" s="305"/>
      <c r="BX393" s="305"/>
      <c r="BY393" s="305"/>
      <c r="BZ393" s="305"/>
      <c r="CA393" s="305"/>
      <c r="CB393" s="305"/>
      <c r="CC393" s="305"/>
      <c r="CD393" s="305"/>
      <c r="CE393" s="305"/>
      <c r="CF393" s="305"/>
      <c r="CG393" s="305"/>
      <c r="CH393" s="305"/>
      <c r="CI393" s="305"/>
      <c r="CJ393" s="305"/>
      <c r="CK393" s="305"/>
      <c r="CL393" s="305"/>
      <c r="CM393" s="305"/>
      <c r="CN393" s="305"/>
      <c r="CO393" s="305"/>
      <c r="CP393" s="305"/>
      <c r="CQ393" s="305"/>
      <c r="CR393" s="305"/>
      <c r="CS393" s="305"/>
      <c r="CT393" s="305"/>
      <c r="CU393" s="305"/>
      <c r="CV393" s="305"/>
      <c r="CW393" s="305"/>
      <c r="CX393" s="305"/>
      <c r="CY393" s="305"/>
      <c r="CZ393" s="305"/>
      <c r="DA393" s="305"/>
      <c r="DB393" s="305"/>
      <c r="DC393" s="305"/>
      <c r="DD393" s="305"/>
      <c r="DE393" s="305"/>
      <c r="DF393" s="305"/>
      <c r="DG393" s="305"/>
      <c r="DH393" s="305"/>
      <c r="DI393" s="305"/>
      <c r="DJ393" s="305"/>
      <c r="DK393" s="305"/>
      <c r="DL393" s="305"/>
      <c r="DM393" s="305"/>
      <c r="DN393" s="305"/>
      <c r="DO393" s="305"/>
      <c r="DP393" s="305"/>
      <c r="DQ393" s="305"/>
      <c r="DR393" s="305"/>
      <c r="DS393" s="305"/>
      <c r="DT393" s="305"/>
      <c r="DU393" s="305"/>
      <c r="DV393" s="305"/>
      <c r="DW393" s="305"/>
      <c r="DX393" s="305"/>
      <c r="DY393" s="305"/>
      <c r="DZ393" s="305"/>
      <c r="EA393" s="305"/>
      <c r="EB393" s="305"/>
      <c r="EC393" s="305"/>
      <c r="ED393" s="305"/>
      <c r="EE393" s="305"/>
      <c r="EF393" s="305"/>
      <c r="EG393" s="305"/>
      <c r="EH393" s="305"/>
      <c r="EI393" s="305"/>
      <c r="EJ393" s="305"/>
      <c r="EK393" s="305"/>
    </row>
    <row r="394" spans="1:141" s="299" customFormat="1">
      <c r="A394" s="305"/>
      <c r="B394" s="305"/>
      <c r="C394" s="305"/>
      <c r="D394" s="305"/>
      <c r="E394" s="305"/>
      <c r="F394" s="305"/>
      <c r="G394" s="305"/>
      <c r="H394" s="305"/>
      <c r="I394" s="305"/>
      <c r="J394" s="305"/>
      <c r="K394" s="305"/>
      <c r="L394" s="305"/>
      <c r="M394" s="305"/>
      <c r="N394" s="305"/>
      <c r="O394" s="305"/>
      <c r="P394" s="305"/>
      <c r="Q394" s="305"/>
      <c r="R394" s="305"/>
      <c r="S394" s="305"/>
      <c r="T394" s="305"/>
      <c r="U394" s="305"/>
      <c r="V394" s="305"/>
      <c r="W394" s="305"/>
      <c r="X394" s="305"/>
      <c r="Y394" s="305"/>
      <c r="Z394" s="305"/>
      <c r="AA394" s="305"/>
      <c r="AB394" s="305"/>
      <c r="AC394" s="305"/>
      <c r="AD394" s="305"/>
      <c r="AE394" s="305"/>
      <c r="AF394" s="305"/>
      <c r="AG394" s="305"/>
      <c r="AH394" s="305"/>
      <c r="AI394" s="305"/>
      <c r="AJ394" s="305"/>
      <c r="AK394" s="305"/>
      <c r="AL394" s="305"/>
      <c r="AM394" s="305"/>
      <c r="AN394" s="305"/>
      <c r="AO394" s="305"/>
      <c r="AP394" s="305"/>
      <c r="AQ394" s="305"/>
      <c r="AR394" s="305"/>
      <c r="AS394" s="305"/>
      <c r="AT394" s="305"/>
      <c r="AU394" s="305"/>
      <c r="AV394" s="305"/>
      <c r="AW394" s="305"/>
      <c r="AX394" s="305"/>
      <c r="AY394" s="305"/>
      <c r="AZ394" s="305"/>
      <c r="BA394" s="305"/>
      <c r="BB394" s="305"/>
      <c r="BC394" s="305"/>
      <c r="BD394" s="305"/>
      <c r="BE394" s="305"/>
      <c r="BF394" s="305"/>
      <c r="BG394" s="305"/>
      <c r="BH394" s="305"/>
      <c r="BI394" s="305"/>
      <c r="BJ394" s="305"/>
      <c r="BK394" s="305"/>
      <c r="BL394" s="305"/>
      <c r="BM394" s="305"/>
      <c r="BN394" s="305"/>
      <c r="BO394" s="305"/>
      <c r="BP394" s="305"/>
      <c r="BQ394" s="305"/>
      <c r="BR394" s="305"/>
      <c r="BS394" s="305"/>
      <c r="BT394" s="305"/>
      <c r="BU394" s="305"/>
      <c r="BV394" s="305"/>
      <c r="BW394" s="305"/>
      <c r="BX394" s="305"/>
      <c r="BY394" s="305"/>
      <c r="BZ394" s="305"/>
      <c r="CA394" s="305"/>
      <c r="CB394" s="305"/>
      <c r="CC394" s="305"/>
      <c r="CD394" s="305"/>
      <c r="CE394" s="305"/>
      <c r="CF394" s="305"/>
      <c r="CG394" s="305"/>
      <c r="CH394" s="305"/>
      <c r="CI394" s="305"/>
      <c r="CJ394" s="305"/>
      <c r="CK394" s="305"/>
      <c r="CL394" s="305"/>
      <c r="CM394" s="305"/>
      <c r="CN394" s="305"/>
      <c r="CO394" s="305"/>
      <c r="CP394" s="305"/>
      <c r="CQ394" s="305"/>
      <c r="CR394" s="305"/>
      <c r="CS394" s="305"/>
      <c r="CT394" s="305"/>
      <c r="CU394" s="305"/>
      <c r="CV394" s="305"/>
      <c r="CW394" s="305"/>
      <c r="CX394" s="305"/>
      <c r="CY394" s="305"/>
      <c r="CZ394" s="305"/>
      <c r="DA394" s="305"/>
      <c r="DB394" s="305"/>
      <c r="DC394" s="305"/>
      <c r="DD394" s="305"/>
      <c r="DE394" s="305"/>
      <c r="DF394" s="305"/>
      <c r="DG394" s="305"/>
      <c r="DH394" s="305"/>
      <c r="DI394" s="305"/>
      <c r="DJ394" s="305"/>
      <c r="DK394" s="305"/>
      <c r="DL394" s="305"/>
      <c r="DM394" s="305"/>
      <c r="DN394" s="305"/>
      <c r="DO394" s="305"/>
      <c r="DP394" s="305"/>
      <c r="DQ394" s="305"/>
      <c r="DR394" s="305"/>
      <c r="DS394" s="305"/>
      <c r="DT394" s="305"/>
      <c r="DU394" s="305"/>
      <c r="DV394" s="305"/>
      <c r="DW394" s="305"/>
      <c r="DX394" s="305"/>
      <c r="DY394" s="305"/>
      <c r="DZ394" s="305"/>
      <c r="EA394" s="305"/>
      <c r="EB394" s="305"/>
      <c r="EC394" s="305"/>
      <c r="ED394" s="305"/>
      <c r="EE394" s="305"/>
      <c r="EF394" s="305"/>
      <c r="EG394" s="305"/>
      <c r="EH394" s="305"/>
      <c r="EI394" s="305"/>
      <c r="EJ394" s="305"/>
      <c r="EK394" s="305"/>
    </row>
    <row r="395" spans="1:141" s="299" customFormat="1">
      <c r="A395" s="305"/>
      <c r="B395" s="305"/>
      <c r="C395" s="305"/>
      <c r="D395" s="305"/>
      <c r="E395" s="305"/>
      <c r="F395" s="305"/>
      <c r="G395" s="305"/>
      <c r="H395" s="305"/>
      <c r="I395" s="305"/>
      <c r="J395" s="305"/>
      <c r="K395" s="305"/>
      <c r="L395" s="305"/>
      <c r="M395" s="305"/>
      <c r="N395" s="305"/>
      <c r="O395" s="305"/>
      <c r="P395" s="305"/>
      <c r="Q395" s="305"/>
      <c r="R395" s="305"/>
      <c r="S395" s="305"/>
      <c r="T395" s="305"/>
      <c r="U395" s="305"/>
      <c r="V395" s="305"/>
      <c r="W395" s="305"/>
      <c r="X395" s="305"/>
      <c r="Y395" s="305"/>
      <c r="Z395" s="305"/>
      <c r="AA395" s="305"/>
      <c r="AB395" s="305"/>
      <c r="AC395" s="305"/>
      <c r="AD395" s="305"/>
      <c r="AE395" s="305"/>
      <c r="AF395" s="305"/>
      <c r="AG395" s="305"/>
      <c r="AH395" s="305"/>
      <c r="AI395" s="305"/>
      <c r="AJ395" s="305"/>
      <c r="AK395" s="305"/>
      <c r="AL395" s="305"/>
      <c r="AM395" s="305"/>
      <c r="AN395" s="305"/>
      <c r="AO395" s="305"/>
      <c r="AP395" s="305"/>
      <c r="AQ395" s="305"/>
      <c r="AR395" s="305"/>
      <c r="AS395" s="305"/>
      <c r="AT395" s="305"/>
      <c r="AU395" s="305"/>
      <c r="AV395" s="305"/>
      <c r="AW395" s="305"/>
      <c r="AX395" s="305"/>
      <c r="AY395" s="305"/>
      <c r="AZ395" s="305"/>
      <c r="BA395" s="305"/>
      <c r="BB395" s="305"/>
      <c r="BC395" s="305"/>
      <c r="BD395" s="305"/>
      <c r="BE395" s="305"/>
      <c r="BF395" s="305"/>
      <c r="BG395" s="305"/>
      <c r="BH395" s="305"/>
      <c r="BI395" s="305"/>
      <c r="BJ395" s="305"/>
      <c r="BK395" s="305"/>
      <c r="BL395" s="305"/>
      <c r="BM395" s="305"/>
      <c r="BN395" s="305"/>
      <c r="BO395" s="305"/>
      <c r="BP395" s="305"/>
      <c r="BQ395" s="305"/>
      <c r="BR395" s="305"/>
      <c r="BS395" s="305"/>
      <c r="BT395" s="305"/>
      <c r="BU395" s="305"/>
      <c r="BV395" s="305"/>
      <c r="BW395" s="305"/>
      <c r="BX395" s="305"/>
      <c r="BY395" s="305"/>
      <c r="BZ395" s="305"/>
      <c r="CA395" s="305"/>
      <c r="CB395" s="305"/>
      <c r="CC395" s="305"/>
      <c r="CD395" s="305"/>
      <c r="CE395" s="305"/>
      <c r="CF395" s="305"/>
      <c r="CG395" s="305"/>
      <c r="CH395" s="305"/>
      <c r="CI395" s="305"/>
      <c r="CJ395" s="305"/>
      <c r="CK395" s="305"/>
      <c r="CL395" s="305"/>
      <c r="CM395" s="305"/>
      <c r="CN395" s="305"/>
      <c r="CO395" s="305"/>
      <c r="CP395" s="305"/>
      <c r="CQ395" s="305"/>
      <c r="CR395" s="305"/>
      <c r="CS395" s="305"/>
      <c r="CT395" s="305"/>
      <c r="CU395" s="305"/>
      <c r="CV395" s="305"/>
      <c r="CW395" s="305"/>
      <c r="CX395" s="305"/>
      <c r="CY395" s="305"/>
      <c r="CZ395" s="305"/>
      <c r="DA395" s="305"/>
      <c r="DB395" s="305"/>
      <c r="DC395" s="305"/>
      <c r="DD395" s="305"/>
      <c r="DE395" s="305"/>
      <c r="DF395" s="305"/>
      <c r="DG395" s="305"/>
      <c r="DH395" s="305"/>
      <c r="DI395" s="305"/>
      <c r="DJ395" s="305"/>
      <c r="DK395" s="305"/>
      <c r="DL395" s="305"/>
      <c r="DM395" s="305"/>
      <c r="DN395" s="305"/>
      <c r="DO395" s="305"/>
      <c r="DP395" s="305"/>
      <c r="DQ395" s="305"/>
      <c r="DR395" s="305"/>
      <c r="DS395" s="305"/>
      <c r="DT395" s="305"/>
      <c r="DU395" s="305"/>
      <c r="DV395" s="305"/>
      <c r="DW395" s="305"/>
      <c r="DX395" s="305"/>
      <c r="DY395" s="305"/>
      <c r="DZ395" s="305"/>
      <c r="EA395" s="305"/>
      <c r="EB395" s="305"/>
      <c r="EC395" s="305"/>
      <c r="ED395" s="305"/>
      <c r="EE395" s="305"/>
      <c r="EF395" s="305"/>
      <c r="EG395" s="305"/>
      <c r="EH395" s="305"/>
      <c r="EI395" s="305"/>
      <c r="EJ395" s="305"/>
      <c r="EK395" s="305"/>
    </row>
    <row r="396" spans="1:141" s="299" customFormat="1">
      <c r="A396" s="305"/>
      <c r="B396" s="305"/>
      <c r="C396" s="305"/>
      <c r="D396" s="305"/>
      <c r="E396" s="305"/>
      <c r="F396" s="305"/>
      <c r="G396" s="305"/>
      <c r="H396" s="305"/>
      <c r="I396" s="305"/>
      <c r="J396" s="305"/>
      <c r="K396" s="305"/>
      <c r="L396" s="305"/>
      <c r="M396" s="305"/>
      <c r="N396" s="305"/>
      <c r="O396" s="305"/>
      <c r="P396" s="305"/>
      <c r="Q396" s="305"/>
      <c r="R396" s="305"/>
      <c r="S396" s="305"/>
      <c r="T396" s="305"/>
      <c r="U396" s="305"/>
      <c r="V396" s="305"/>
      <c r="W396" s="305"/>
      <c r="X396" s="305"/>
      <c r="Y396" s="305"/>
      <c r="Z396" s="305"/>
      <c r="AA396" s="305"/>
      <c r="AB396" s="305"/>
      <c r="AC396" s="305"/>
      <c r="AD396" s="305"/>
      <c r="AE396" s="305"/>
      <c r="AF396" s="305"/>
      <c r="AG396" s="305"/>
      <c r="AH396" s="305"/>
      <c r="AI396" s="305"/>
      <c r="AJ396" s="305"/>
      <c r="AK396" s="305"/>
      <c r="AL396" s="305"/>
      <c r="AM396" s="305"/>
      <c r="AN396" s="305"/>
      <c r="AO396" s="305"/>
      <c r="AP396" s="305"/>
      <c r="AQ396" s="305"/>
      <c r="AR396" s="305"/>
      <c r="AS396" s="305"/>
      <c r="AT396" s="305"/>
      <c r="AU396" s="305"/>
      <c r="AV396" s="305"/>
      <c r="AW396" s="305"/>
      <c r="AX396" s="305"/>
      <c r="AY396" s="305"/>
      <c r="AZ396" s="305"/>
      <c r="BA396" s="305"/>
      <c r="BB396" s="305"/>
      <c r="BC396" s="305"/>
      <c r="BD396" s="305"/>
      <c r="BE396" s="305"/>
      <c r="BF396" s="305"/>
      <c r="BG396" s="305"/>
      <c r="BH396" s="305"/>
      <c r="BI396" s="305"/>
      <c r="BJ396" s="305"/>
      <c r="BK396" s="305"/>
      <c r="BL396" s="305"/>
      <c r="BM396" s="305"/>
      <c r="BN396" s="305"/>
      <c r="BO396" s="305"/>
      <c r="BP396" s="305"/>
      <c r="BQ396" s="305"/>
      <c r="BR396" s="305"/>
      <c r="BS396" s="305"/>
      <c r="BT396" s="305"/>
      <c r="BU396" s="305"/>
      <c r="BV396" s="305"/>
      <c r="BW396" s="305"/>
      <c r="BX396" s="305"/>
      <c r="BY396" s="305"/>
      <c r="BZ396" s="305"/>
      <c r="CA396" s="305"/>
      <c r="CB396" s="305"/>
      <c r="CC396" s="305"/>
      <c r="CD396" s="305"/>
      <c r="CE396" s="305"/>
      <c r="CF396" s="305"/>
      <c r="CG396" s="305"/>
      <c r="CH396" s="305"/>
      <c r="CI396" s="305"/>
      <c r="CJ396" s="305"/>
      <c r="CK396" s="305"/>
      <c r="CL396" s="305"/>
      <c r="CM396" s="305"/>
      <c r="CN396" s="305"/>
      <c r="CO396" s="305"/>
      <c r="CP396" s="305"/>
      <c r="CQ396" s="305"/>
      <c r="CR396" s="305"/>
      <c r="CS396" s="305"/>
      <c r="CT396" s="305"/>
      <c r="CU396" s="305"/>
      <c r="CV396" s="305"/>
      <c r="CW396" s="305"/>
      <c r="CX396" s="305"/>
      <c r="CY396" s="305"/>
      <c r="CZ396" s="305"/>
      <c r="DA396" s="305"/>
      <c r="DB396" s="305"/>
      <c r="DC396" s="305"/>
      <c r="DD396" s="305"/>
      <c r="DE396" s="305"/>
      <c r="DF396" s="305"/>
      <c r="DG396" s="305"/>
      <c r="DH396" s="305"/>
      <c r="DI396" s="305"/>
      <c r="DJ396" s="305"/>
      <c r="DK396" s="305"/>
      <c r="DL396" s="305"/>
      <c r="DM396" s="305"/>
      <c r="DN396" s="305"/>
      <c r="DO396" s="305"/>
      <c r="DP396" s="305"/>
      <c r="DQ396" s="305"/>
      <c r="DR396" s="305"/>
      <c r="DS396" s="305"/>
      <c r="DT396" s="305"/>
      <c r="DU396" s="305"/>
      <c r="DV396" s="305"/>
      <c r="DW396" s="305"/>
      <c r="DX396" s="305"/>
      <c r="DY396" s="305"/>
      <c r="DZ396" s="305"/>
      <c r="EA396" s="305"/>
      <c r="EB396" s="305"/>
      <c r="EC396" s="305"/>
      <c r="ED396" s="305"/>
      <c r="EE396" s="305"/>
      <c r="EF396" s="305"/>
      <c r="EG396" s="305"/>
      <c r="EH396" s="305"/>
      <c r="EI396" s="305"/>
      <c r="EJ396" s="305"/>
      <c r="EK396" s="305"/>
    </row>
    <row r="397" spans="1:141" s="299" customFormat="1">
      <c r="A397" s="305"/>
      <c r="B397" s="305"/>
      <c r="C397" s="305"/>
      <c r="D397" s="305"/>
      <c r="E397" s="305"/>
      <c r="F397" s="305"/>
      <c r="G397" s="305"/>
      <c r="H397" s="305"/>
      <c r="I397" s="305"/>
      <c r="J397" s="305"/>
      <c r="K397" s="305"/>
      <c r="L397" s="305"/>
      <c r="M397" s="305"/>
      <c r="N397" s="305"/>
      <c r="O397" s="305"/>
      <c r="P397" s="305"/>
      <c r="Q397" s="305"/>
      <c r="R397" s="305"/>
      <c r="S397" s="305"/>
      <c r="T397" s="305"/>
      <c r="U397" s="305"/>
      <c r="V397" s="305"/>
      <c r="W397" s="305"/>
      <c r="X397" s="305"/>
      <c r="Y397" s="305"/>
      <c r="Z397" s="305"/>
      <c r="AA397" s="305"/>
      <c r="AB397" s="305"/>
      <c r="AC397" s="305"/>
      <c r="AD397" s="305"/>
      <c r="AE397" s="305"/>
      <c r="AF397" s="305"/>
      <c r="AG397" s="305"/>
      <c r="AH397" s="305"/>
      <c r="AI397" s="305"/>
      <c r="AJ397" s="305"/>
      <c r="AK397" s="305"/>
      <c r="AL397" s="305"/>
      <c r="AM397" s="305"/>
      <c r="AN397" s="305"/>
      <c r="AO397" s="305"/>
      <c r="AP397" s="305"/>
      <c r="AQ397" s="305"/>
      <c r="AR397" s="305"/>
      <c r="AS397" s="305"/>
      <c r="AT397" s="305"/>
      <c r="AU397" s="305"/>
      <c r="AV397" s="305"/>
      <c r="AW397" s="305"/>
      <c r="AX397" s="305"/>
      <c r="AY397" s="305"/>
      <c r="AZ397" s="305"/>
      <c r="BA397" s="305"/>
      <c r="BB397" s="305"/>
      <c r="BC397" s="305"/>
      <c r="BD397" s="305"/>
      <c r="BE397" s="305"/>
      <c r="BF397" s="305"/>
      <c r="BG397" s="305"/>
      <c r="BH397" s="305"/>
      <c r="BI397" s="305"/>
      <c r="BJ397" s="305"/>
      <c r="BK397" s="305"/>
      <c r="BL397" s="305"/>
      <c r="BM397" s="305"/>
      <c r="BN397" s="305"/>
      <c r="BO397" s="305"/>
      <c r="BP397" s="305"/>
      <c r="BQ397" s="305"/>
      <c r="BR397" s="305"/>
      <c r="BS397" s="305"/>
      <c r="BT397" s="305"/>
      <c r="BU397" s="305"/>
      <c r="BV397" s="305"/>
      <c r="BW397" s="305"/>
      <c r="BX397" s="305"/>
      <c r="BY397" s="305"/>
      <c r="BZ397" s="305"/>
      <c r="CA397" s="305"/>
      <c r="CB397" s="305"/>
      <c r="CC397" s="305"/>
      <c r="CD397" s="305"/>
      <c r="CE397" s="305"/>
      <c r="CF397" s="305"/>
      <c r="CG397" s="305"/>
      <c r="CH397" s="305"/>
      <c r="CI397" s="305"/>
      <c r="CJ397" s="305"/>
      <c r="CK397" s="305"/>
      <c r="CL397" s="305"/>
      <c r="CM397" s="305"/>
      <c r="CN397" s="305"/>
      <c r="CO397" s="305"/>
      <c r="CP397" s="305"/>
      <c r="CQ397" s="305"/>
      <c r="CR397" s="305"/>
      <c r="CS397" s="305"/>
      <c r="CT397" s="305"/>
      <c r="CU397" s="305"/>
      <c r="CV397" s="305"/>
      <c r="CW397" s="305"/>
      <c r="CX397" s="305"/>
      <c r="CY397" s="305"/>
      <c r="CZ397" s="305"/>
      <c r="DA397" s="305"/>
      <c r="DB397" s="305"/>
      <c r="DC397" s="305"/>
      <c r="DD397" s="305"/>
      <c r="DE397" s="305"/>
      <c r="DF397" s="305"/>
      <c r="DG397" s="305"/>
      <c r="DH397" s="305"/>
      <c r="DI397" s="305"/>
      <c r="DJ397" s="305"/>
      <c r="DK397" s="305"/>
      <c r="DL397" s="305"/>
      <c r="DM397" s="305"/>
      <c r="DN397" s="305"/>
      <c r="DO397" s="305"/>
      <c r="DP397" s="305"/>
      <c r="DQ397" s="305"/>
      <c r="DR397" s="305"/>
      <c r="DS397" s="305"/>
      <c r="DT397" s="305"/>
      <c r="DU397" s="305"/>
      <c r="DV397" s="305"/>
      <c r="DW397" s="305"/>
      <c r="DX397" s="305"/>
      <c r="DY397" s="305"/>
      <c r="DZ397" s="305"/>
      <c r="EA397" s="305"/>
      <c r="EB397" s="305"/>
      <c r="EC397" s="305"/>
      <c r="ED397" s="305"/>
      <c r="EE397" s="305"/>
      <c r="EF397" s="305"/>
      <c r="EG397" s="305"/>
      <c r="EH397" s="305"/>
      <c r="EI397" s="305"/>
      <c r="EJ397" s="305"/>
      <c r="EK397" s="305"/>
    </row>
    <row r="398" spans="1:141" s="299" customFormat="1">
      <c r="A398" s="305"/>
      <c r="B398" s="305"/>
      <c r="C398" s="305"/>
      <c r="D398" s="305"/>
      <c r="E398" s="305"/>
      <c r="F398" s="305"/>
      <c r="G398" s="305"/>
      <c r="H398" s="305"/>
      <c r="I398" s="305"/>
      <c r="J398" s="305"/>
      <c r="K398" s="305"/>
      <c r="L398" s="305"/>
      <c r="M398" s="305"/>
      <c r="N398" s="305"/>
      <c r="O398" s="305"/>
      <c r="P398" s="305"/>
      <c r="Q398" s="305"/>
      <c r="R398" s="305"/>
      <c r="S398" s="305"/>
      <c r="T398" s="305"/>
      <c r="U398" s="305"/>
      <c r="V398" s="305"/>
      <c r="W398" s="305"/>
      <c r="X398" s="305"/>
      <c r="Y398" s="305"/>
      <c r="Z398" s="305"/>
      <c r="AA398" s="305"/>
      <c r="AB398" s="305"/>
      <c r="AC398" s="305"/>
      <c r="AD398" s="305"/>
      <c r="AE398" s="305"/>
      <c r="AF398" s="305"/>
      <c r="AG398" s="305"/>
      <c r="AH398" s="305"/>
      <c r="AI398" s="305"/>
      <c r="AJ398" s="305"/>
      <c r="AK398" s="305"/>
      <c r="AL398" s="305"/>
      <c r="AM398" s="305"/>
      <c r="AN398" s="305"/>
      <c r="AO398" s="305"/>
      <c r="AP398" s="305"/>
      <c r="AQ398" s="305"/>
      <c r="AR398" s="305"/>
      <c r="AS398" s="305"/>
      <c r="AT398" s="305"/>
      <c r="AU398" s="305"/>
      <c r="AV398" s="305"/>
      <c r="AW398" s="305"/>
      <c r="AX398" s="305"/>
      <c r="AY398" s="305"/>
      <c r="AZ398" s="305"/>
      <c r="BA398" s="305"/>
      <c r="BB398" s="305"/>
      <c r="BC398" s="305"/>
      <c r="BD398" s="305"/>
      <c r="BE398" s="305"/>
      <c r="BF398" s="305"/>
      <c r="BG398" s="305"/>
      <c r="BH398" s="305"/>
      <c r="BI398" s="305"/>
      <c r="BJ398" s="305"/>
      <c r="BK398" s="305"/>
      <c r="BL398" s="305"/>
      <c r="BM398" s="305"/>
      <c r="BN398" s="305"/>
      <c r="BO398" s="305"/>
      <c r="BP398" s="305"/>
      <c r="BQ398" s="305"/>
      <c r="BR398" s="305"/>
      <c r="BS398" s="305"/>
      <c r="BT398" s="305"/>
      <c r="BU398" s="305"/>
      <c r="BV398" s="305"/>
      <c r="BW398" s="305"/>
      <c r="BX398" s="305"/>
      <c r="BY398" s="305"/>
      <c r="BZ398" s="305"/>
      <c r="CA398" s="305"/>
      <c r="CB398" s="305"/>
      <c r="CC398" s="305"/>
      <c r="CD398" s="305"/>
      <c r="CE398" s="305"/>
      <c r="CF398" s="305"/>
      <c r="CG398" s="305"/>
      <c r="CH398" s="305"/>
      <c r="CI398" s="305"/>
      <c r="CJ398" s="305"/>
      <c r="CK398" s="305"/>
      <c r="CL398" s="305"/>
      <c r="CM398" s="305"/>
      <c r="CN398" s="305"/>
      <c r="CO398" s="305"/>
      <c r="CP398" s="305"/>
      <c r="CQ398" s="305"/>
      <c r="CR398" s="305"/>
      <c r="CS398" s="305"/>
      <c r="CT398" s="305"/>
      <c r="CU398" s="305"/>
      <c r="CV398" s="305"/>
      <c r="CW398" s="305"/>
      <c r="CX398" s="305"/>
      <c r="CY398" s="305"/>
      <c r="CZ398" s="305"/>
      <c r="DA398" s="305"/>
      <c r="DB398" s="305"/>
      <c r="DC398" s="305"/>
      <c r="DD398" s="305"/>
      <c r="DE398" s="305"/>
      <c r="DF398" s="305"/>
      <c r="DG398" s="305"/>
      <c r="DH398" s="305"/>
      <c r="DI398" s="305"/>
      <c r="DJ398" s="305"/>
      <c r="DK398" s="305"/>
      <c r="DL398" s="305"/>
      <c r="DM398" s="305"/>
      <c r="DN398" s="305"/>
      <c r="DO398" s="305"/>
      <c r="DP398" s="305"/>
      <c r="DQ398" s="305"/>
      <c r="DR398" s="305"/>
      <c r="DS398" s="305"/>
      <c r="DT398" s="305"/>
      <c r="DU398" s="305"/>
      <c r="DV398" s="305"/>
      <c r="DW398" s="305"/>
      <c r="DX398" s="305"/>
      <c r="DY398" s="305"/>
      <c r="DZ398" s="305"/>
      <c r="EA398" s="305"/>
      <c r="EB398" s="305"/>
      <c r="EC398" s="305"/>
      <c r="ED398" s="305"/>
      <c r="EE398" s="305"/>
      <c r="EF398" s="305"/>
      <c r="EG398" s="305"/>
      <c r="EH398" s="305"/>
      <c r="EI398" s="305"/>
      <c r="EJ398" s="305"/>
      <c r="EK398" s="305"/>
    </row>
    <row r="399" spans="1:141" s="299" customFormat="1">
      <c r="A399" s="305"/>
      <c r="B399" s="305"/>
      <c r="C399" s="305"/>
      <c r="D399" s="305"/>
      <c r="E399" s="305"/>
      <c r="F399" s="305"/>
      <c r="G399" s="305"/>
      <c r="H399" s="305"/>
      <c r="I399" s="305"/>
      <c r="J399" s="305"/>
      <c r="K399" s="305"/>
      <c r="L399" s="305"/>
      <c r="M399" s="305"/>
      <c r="N399" s="305"/>
      <c r="O399" s="305"/>
      <c r="P399" s="305"/>
      <c r="Q399" s="305"/>
      <c r="R399" s="305"/>
      <c r="S399" s="305"/>
      <c r="T399" s="305"/>
      <c r="U399" s="305"/>
      <c r="V399" s="305"/>
      <c r="W399" s="305"/>
      <c r="X399" s="305"/>
      <c r="Y399" s="305"/>
      <c r="Z399" s="305"/>
      <c r="AA399" s="305"/>
      <c r="AB399" s="305"/>
      <c r="AC399" s="305"/>
      <c r="AD399" s="305"/>
      <c r="AE399" s="305"/>
      <c r="AF399" s="305"/>
      <c r="AG399" s="305"/>
      <c r="AH399" s="305"/>
      <c r="AI399" s="305"/>
      <c r="AJ399" s="305"/>
      <c r="AK399" s="305"/>
      <c r="AL399" s="305"/>
      <c r="AM399" s="305"/>
      <c r="AN399" s="305"/>
      <c r="AO399" s="305"/>
      <c r="AP399" s="305"/>
      <c r="AQ399" s="305"/>
      <c r="AR399" s="305"/>
      <c r="AS399" s="305"/>
      <c r="AT399" s="305"/>
      <c r="AU399" s="305"/>
      <c r="AV399" s="305"/>
      <c r="AW399" s="305"/>
      <c r="AX399" s="305"/>
      <c r="AY399" s="305"/>
      <c r="AZ399" s="305"/>
      <c r="BA399" s="305"/>
      <c r="BB399" s="305"/>
      <c r="BC399" s="305"/>
      <c r="BD399" s="305"/>
      <c r="BE399" s="305"/>
      <c r="BF399" s="305"/>
      <c r="BG399" s="305"/>
      <c r="BH399" s="305"/>
      <c r="BI399" s="305"/>
      <c r="BJ399" s="305"/>
      <c r="BK399" s="305"/>
      <c r="BL399" s="305"/>
      <c r="BM399" s="305"/>
      <c r="BN399" s="305"/>
      <c r="BO399" s="305"/>
      <c r="BP399" s="305"/>
      <c r="BQ399" s="305"/>
      <c r="BR399" s="305"/>
      <c r="BS399" s="305"/>
      <c r="BT399" s="305"/>
      <c r="BU399" s="305"/>
      <c r="BV399" s="305"/>
      <c r="BW399" s="305"/>
      <c r="BX399" s="305"/>
      <c r="BY399" s="305"/>
      <c r="BZ399" s="305"/>
      <c r="CA399" s="305"/>
      <c r="CB399" s="305"/>
      <c r="CC399" s="305"/>
      <c r="CD399" s="305"/>
      <c r="CE399" s="305"/>
      <c r="CF399" s="305"/>
      <c r="CG399" s="305"/>
      <c r="CH399" s="305"/>
      <c r="CI399" s="305"/>
      <c r="CJ399" s="305"/>
      <c r="CK399" s="305"/>
      <c r="CL399" s="305"/>
      <c r="CM399" s="305"/>
      <c r="CN399" s="305"/>
      <c r="CO399" s="305"/>
      <c r="CP399" s="305"/>
      <c r="CQ399" s="305"/>
      <c r="CR399" s="305"/>
      <c r="CS399" s="305"/>
      <c r="CT399" s="305"/>
      <c r="CU399" s="305"/>
      <c r="CV399" s="305"/>
      <c r="CW399" s="305"/>
      <c r="CX399" s="305"/>
      <c r="CY399" s="305"/>
      <c r="CZ399" s="305"/>
      <c r="DA399" s="305"/>
      <c r="DB399" s="305"/>
      <c r="DC399" s="305"/>
      <c r="DD399" s="305"/>
      <c r="DE399" s="305"/>
      <c r="DF399" s="305"/>
      <c r="DG399" s="305"/>
      <c r="DH399" s="305"/>
      <c r="DI399" s="305"/>
      <c r="DJ399" s="305"/>
      <c r="DK399" s="305"/>
      <c r="DL399" s="305"/>
      <c r="DM399" s="305"/>
      <c r="DN399" s="305"/>
      <c r="DO399" s="305"/>
      <c r="DP399" s="305"/>
      <c r="DQ399" s="305"/>
      <c r="DR399" s="305"/>
      <c r="DS399" s="305"/>
      <c r="DT399" s="305"/>
      <c r="DU399" s="305"/>
      <c r="DV399" s="305"/>
      <c r="DW399" s="305"/>
      <c r="DX399" s="305"/>
      <c r="DY399" s="305"/>
      <c r="DZ399" s="305"/>
      <c r="EA399" s="305"/>
      <c r="EB399" s="305"/>
      <c r="EC399" s="305"/>
      <c r="ED399" s="305"/>
      <c r="EE399" s="305"/>
      <c r="EF399" s="305"/>
      <c r="EG399" s="305"/>
      <c r="EH399" s="305"/>
      <c r="EI399" s="305"/>
      <c r="EJ399" s="305"/>
      <c r="EK399" s="305"/>
    </row>
    <row r="400" spans="1:141" s="299" customFormat="1">
      <c r="A400" s="305"/>
      <c r="B400" s="305"/>
      <c r="C400" s="305"/>
      <c r="D400" s="305"/>
      <c r="E400" s="305"/>
      <c r="F400" s="305"/>
      <c r="G400" s="305"/>
      <c r="H400" s="305"/>
      <c r="I400" s="305"/>
      <c r="J400" s="305"/>
      <c r="K400" s="305"/>
      <c r="L400" s="305"/>
      <c r="M400" s="305"/>
      <c r="N400" s="305"/>
      <c r="O400" s="305"/>
      <c r="P400" s="305"/>
      <c r="Q400" s="305"/>
      <c r="R400" s="305"/>
      <c r="S400" s="305"/>
      <c r="T400" s="305"/>
      <c r="U400" s="305"/>
      <c r="V400" s="305"/>
      <c r="W400" s="305"/>
      <c r="X400" s="305"/>
      <c r="Y400" s="305"/>
      <c r="Z400" s="305"/>
      <c r="AA400" s="305"/>
      <c r="AB400" s="305"/>
      <c r="AC400" s="305"/>
      <c r="AD400" s="305"/>
      <c r="AE400" s="305"/>
      <c r="AF400" s="305"/>
      <c r="AG400" s="305"/>
      <c r="AH400" s="305"/>
      <c r="AI400" s="305"/>
      <c r="AJ400" s="305"/>
      <c r="AK400" s="305"/>
      <c r="AL400" s="305"/>
      <c r="AM400" s="305"/>
      <c r="AN400" s="305"/>
      <c r="AO400" s="305"/>
      <c r="AP400" s="305"/>
      <c r="AQ400" s="305"/>
      <c r="AR400" s="305"/>
      <c r="AS400" s="305"/>
      <c r="AT400" s="305"/>
      <c r="AU400" s="305"/>
      <c r="AV400" s="305"/>
      <c r="AW400" s="305"/>
      <c r="AX400" s="305"/>
      <c r="AY400" s="305"/>
      <c r="AZ400" s="305"/>
      <c r="BA400" s="305"/>
      <c r="BB400" s="305"/>
      <c r="BC400" s="305"/>
      <c r="BD400" s="305"/>
      <c r="BE400" s="305"/>
      <c r="BF400" s="305"/>
      <c r="BG400" s="305"/>
      <c r="BH400" s="305"/>
      <c r="BI400" s="305"/>
      <c r="BJ400" s="305"/>
      <c r="BK400" s="305"/>
      <c r="BL400" s="305"/>
      <c r="BM400" s="305"/>
      <c r="BN400" s="305"/>
      <c r="BO400" s="305"/>
      <c r="BP400" s="305"/>
      <c r="BQ400" s="305"/>
      <c r="BR400" s="305"/>
      <c r="BS400" s="305"/>
      <c r="BT400" s="305"/>
      <c r="BU400" s="305"/>
      <c r="BV400" s="305"/>
      <c r="BW400" s="305"/>
      <c r="BX400" s="305"/>
      <c r="BY400" s="305"/>
      <c r="BZ400" s="305"/>
      <c r="CA400" s="305"/>
      <c r="CB400" s="305"/>
      <c r="CC400" s="305"/>
      <c r="CD400" s="305"/>
      <c r="CE400" s="305"/>
      <c r="CF400" s="305"/>
      <c r="CG400" s="305"/>
      <c r="CH400" s="305"/>
      <c r="CI400" s="305"/>
      <c r="CJ400" s="305"/>
      <c r="CK400" s="305"/>
      <c r="CL400" s="305"/>
      <c r="CM400" s="305"/>
      <c r="CN400" s="305"/>
      <c r="CO400" s="305"/>
      <c r="CP400" s="305"/>
      <c r="CQ400" s="305"/>
      <c r="CR400" s="305"/>
      <c r="CS400" s="305"/>
      <c r="CT400" s="305"/>
      <c r="CU400" s="305"/>
      <c r="CV400" s="305"/>
      <c r="CW400" s="305"/>
      <c r="CX400" s="305"/>
      <c r="CY400" s="305"/>
      <c r="CZ400" s="305"/>
      <c r="DA400" s="305"/>
      <c r="DB400" s="305"/>
      <c r="DC400" s="305"/>
      <c r="DD400" s="305"/>
      <c r="DE400" s="305"/>
      <c r="DF400" s="305"/>
      <c r="DG400" s="305"/>
      <c r="DH400" s="305"/>
      <c r="DI400" s="305"/>
      <c r="DJ400" s="305"/>
      <c r="DK400" s="305"/>
      <c r="DL400" s="305"/>
      <c r="DM400" s="305"/>
      <c r="DN400" s="305"/>
      <c r="DO400" s="305"/>
      <c r="DP400" s="305"/>
      <c r="DQ400" s="305"/>
      <c r="DR400" s="305"/>
      <c r="DS400" s="305"/>
      <c r="DT400" s="305"/>
      <c r="DU400" s="305"/>
      <c r="DV400" s="305"/>
      <c r="DW400" s="305"/>
      <c r="DX400" s="305"/>
      <c r="DY400" s="305"/>
      <c r="DZ400" s="305"/>
      <c r="EA400" s="305"/>
      <c r="EB400" s="305"/>
      <c r="EC400" s="305"/>
      <c r="ED400" s="305"/>
      <c r="EE400" s="305"/>
      <c r="EF400" s="305"/>
      <c r="EG400" s="305"/>
      <c r="EH400" s="305"/>
      <c r="EI400" s="305"/>
      <c r="EJ400" s="305"/>
      <c r="EK400" s="305"/>
    </row>
    <row r="401" spans="1:141" s="299" customFormat="1">
      <c r="A401" s="305"/>
      <c r="B401" s="305"/>
      <c r="C401" s="305"/>
      <c r="D401" s="305"/>
      <c r="E401" s="305"/>
      <c r="F401" s="305"/>
      <c r="G401" s="305"/>
      <c r="H401" s="305"/>
      <c r="I401" s="305"/>
      <c r="J401" s="305"/>
      <c r="K401" s="305"/>
      <c r="L401" s="305"/>
      <c r="M401" s="305"/>
      <c r="N401" s="305"/>
      <c r="O401" s="305"/>
      <c r="P401" s="305"/>
      <c r="Q401" s="305"/>
      <c r="R401" s="305"/>
      <c r="S401" s="305"/>
      <c r="T401" s="305"/>
      <c r="U401" s="305"/>
      <c r="V401" s="305"/>
      <c r="W401" s="305"/>
      <c r="X401" s="305"/>
      <c r="Y401" s="305"/>
      <c r="Z401" s="305"/>
      <c r="AA401" s="305"/>
      <c r="AB401" s="305"/>
      <c r="AC401" s="305"/>
      <c r="AD401" s="305"/>
      <c r="AE401" s="305"/>
      <c r="AF401" s="305"/>
      <c r="AG401" s="305"/>
      <c r="AH401" s="305"/>
      <c r="AI401" s="305"/>
      <c r="AJ401" s="305"/>
      <c r="AK401" s="305"/>
      <c r="AL401" s="305"/>
      <c r="AM401" s="305"/>
      <c r="AN401" s="305"/>
      <c r="AO401" s="305"/>
      <c r="AP401" s="305"/>
      <c r="AQ401" s="305"/>
      <c r="AR401" s="305"/>
      <c r="AS401" s="305"/>
      <c r="AT401" s="305"/>
      <c r="AU401" s="305"/>
      <c r="AV401" s="305"/>
      <c r="AW401" s="305"/>
      <c r="AX401" s="305"/>
      <c r="AY401" s="305"/>
      <c r="AZ401" s="305"/>
      <c r="BA401" s="305"/>
      <c r="BB401" s="305"/>
      <c r="BC401" s="305"/>
      <c r="BD401" s="305"/>
      <c r="BE401" s="305"/>
      <c r="BF401" s="305"/>
      <c r="BG401" s="305"/>
      <c r="BH401" s="305"/>
      <c r="BI401" s="305"/>
      <c r="BJ401" s="305"/>
      <c r="BK401" s="305"/>
      <c r="BL401" s="305"/>
      <c r="BM401" s="305"/>
      <c r="BN401" s="305"/>
      <c r="BO401" s="305"/>
      <c r="BP401" s="305"/>
      <c r="BQ401" s="305"/>
      <c r="BR401" s="305"/>
      <c r="BS401" s="305"/>
      <c r="BT401" s="305"/>
      <c r="BU401" s="305"/>
      <c r="BV401" s="305"/>
      <c r="BW401" s="305"/>
      <c r="BX401" s="305"/>
      <c r="BY401" s="305"/>
      <c r="BZ401" s="305"/>
      <c r="CA401" s="305"/>
      <c r="CB401" s="305"/>
      <c r="CC401" s="305"/>
      <c r="CD401" s="305"/>
      <c r="CE401" s="305"/>
      <c r="CF401" s="305"/>
      <c r="CG401" s="305"/>
      <c r="CH401" s="305"/>
      <c r="CI401" s="305"/>
      <c r="CJ401" s="305"/>
      <c r="CK401" s="305"/>
      <c r="CL401" s="305"/>
      <c r="CM401" s="305"/>
      <c r="CN401" s="305"/>
      <c r="CO401" s="305"/>
      <c r="CP401" s="305"/>
      <c r="CQ401" s="305"/>
      <c r="CR401" s="305"/>
      <c r="CS401" s="305"/>
      <c r="CT401" s="305"/>
      <c r="CU401" s="305"/>
      <c r="CV401" s="305"/>
      <c r="CW401" s="305"/>
      <c r="CX401" s="305"/>
      <c r="CY401" s="305"/>
      <c r="CZ401" s="305"/>
      <c r="DA401" s="305"/>
      <c r="DB401" s="305"/>
      <c r="DC401" s="305"/>
      <c r="DD401" s="305"/>
      <c r="DE401" s="305"/>
      <c r="DF401" s="305"/>
      <c r="DG401" s="305"/>
      <c r="DH401" s="305"/>
      <c r="DI401" s="305"/>
      <c r="DJ401" s="305"/>
      <c r="DK401" s="305"/>
      <c r="DL401" s="305"/>
      <c r="DM401" s="305"/>
      <c r="DN401" s="305"/>
      <c r="DO401" s="305"/>
      <c r="DP401" s="305"/>
      <c r="DQ401" s="305"/>
      <c r="DR401" s="305"/>
      <c r="DS401" s="305"/>
      <c r="DT401" s="305"/>
      <c r="DU401" s="305"/>
      <c r="DV401" s="305"/>
      <c r="DW401" s="305"/>
      <c r="DX401" s="305"/>
      <c r="DY401" s="305"/>
      <c r="DZ401" s="305"/>
      <c r="EA401" s="305"/>
      <c r="EB401" s="305"/>
      <c r="EC401" s="305"/>
      <c r="ED401" s="305"/>
      <c r="EE401" s="305"/>
      <c r="EF401" s="305"/>
      <c r="EG401" s="305"/>
      <c r="EH401" s="305"/>
      <c r="EI401" s="305"/>
      <c r="EJ401" s="305"/>
      <c r="EK401" s="305"/>
    </row>
    <row r="402" spans="1:141" s="299" customFormat="1">
      <c r="A402" s="305"/>
      <c r="B402" s="305"/>
      <c r="C402" s="305"/>
      <c r="D402" s="305"/>
      <c r="E402" s="305"/>
      <c r="F402" s="305"/>
      <c r="G402" s="305"/>
      <c r="H402" s="305"/>
      <c r="I402" s="305"/>
      <c r="J402" s="305"/>
      <c r="K402" s="305"/>
      <c r="L402" s="305"/>
      <c r="M402" s="305"/>
      <c r="N402" s="305"/>
      <c r="O402" s="305"/>
      <c r="P402" s="305"/>
      <c r="Q402" s="305"/>
      <c r="R402" s="305"/>
      <c r="S402" s="305"/>
      <c r="T402" s="305"/>
      <c r="U402" s="305"/>
      <c r="V402" s="305"/>
      <c r="W402" s="305"/>
      <c r="X402" s="305"/>
      <c r="Y402" s="305"/>
      <c r="Z402" s="305"/>
      <c r="AA402" s="305"/>
      <c r="AB402" s="305"/>
      <c r="AC402" s="305"/>
      <c r="AD402" s="305"/>
      <c r="AE402" s="305"/>
      <c r="AF402" s="305"/>
      <c r="AG402" s="305"/>
      <c r="AH402" s="305"/>
      <c r="AI402" s="305"/>
      <c r="AJ402" s="305"/>
      <c r="AK402" s="305"/>
      <c r="AL402" s="305"/>
      <c r="AM402" s="305"/>
      <c r="AN402" s="305"/>
      <c r="AO402" s="305"/>
      <c r="AP402" s="305"/>
      <c r="AQ402" s="305"/>
      <c r="AR402" s="305"/>
      <c r="AS402" s="305"/>
      <c r="AT402" s="305"/>
      <c r="AU402" s="305"/>
      <c r="AV402" s="305"/>
      <c r="AW402" s="305"/>
      <c r="AX402" s="305"/>
      <c r="AY402" s="305"/>
      <c r="AZ402" s="305"/>
      <c r="BA402" s="305"/>
      <c r="BB402" s="305"/>
      <c r="BC402" s="305"/>
      <c r="BD402" s="305"/>
      <c r="BE402" s="305"/>
      <c r="BF402" s="305"/>
      <c r="BG402" s="305"/>
      <c r="BH402" s="305"/>
      <c r="BI402" s="305"/>
      <c r="BJ402" s="305"/>
      <c r="BK402" s="305"/>
      <c r="BL402" s="305"/>
      <c r="BM402" s="305"/>
      <c r="BN402" s="305"/>
      <c r="BO402" s="305"/>
      <c r="BP402" s="305"/>
      <c r="BQ402" s="305"/>
      <c r="BR402" s="305"/>
      <c r="BS402" s="305"/>
      <c r="BT402" s="305"/>
      <c r="BU402" s="305"/>
      <c r="BV402" s="305"/>
      <c r="BW402" s="305"/>
      <c r="BX402" s="305"/>
      <c r="BY402" s="305"/>
      <c r="BZ402" s="305"/>
      <c r="CA402" s="305"/>
      <c r="CB402" s="305"/>
      <c r="CC402" s="305"/>
      <c r="CD402" s="305"/>
      <c r="CE402" s="305"/>
      <c r="CF402" s="305"/>
      <c r="CG402" s="305"/>
      <c r="CH402" s="305"/>
      <c r="CI402" s="305"/>
      <c r="CJ402" s="305"/>
      <c r="CK402" s="305"/>
      <c r="CL402" s="305"/>
      <c r="CM402" s="305"/>
      <c r="CN402" s="305"/>
      <c r="CO402" s="305"/>
      <c r="CP402" s="305"/>
      <c r="CQ402" s="305"/>
      <c r="CR402" s="305"/>
      <c r="CS402" s="305"/>
      <c r="CT402" s="305"/>
      <c r="CU402" s="305"/>
      <c r="CV402" s="305"/>
      <c r="CW402" s="305"/>
      <c r="CX402" s="305"/>
      <c r="CY402" s="305"/>
      <c r="CZ402" s="305"/>
      <c r="DA402" s="305"/>
      <c r="DB402" s="305"/>
      <c r="DC402" s="305"/>
      <c r="DD402" s="305"/>
      <c r="DE402" s="305"/>
      <c r="DF402" s="305"/>
      <c r="DG402" s="305"/>
      <c r="DH402" s="305"/>
      <c r="DI402" s="305"/>
      <c r="DJ402" s="305"/>
      <c r="DK402" s="305"/>
      <c r="DL402" s="305"/>
      <c r="DM402" s="305"/>
      <c r="DN402" s="305"/>
      <c r="DO402" s="305"/>
      <c r="DP402" s="305"/>
      <c r="DQ402" s="305"/>
      <c r="DR402" s="305"/>
      <c r="DS402" s="305"/>
      <c r="DT402" s="305"/>
      <c r="DU402" s="305"/>
      <c r="DV402" s="305"/>
      <c r="DW402" s="305"/>
      <c r="DX402" s="305"/>
      <c r="DY402" s="305"/>
      <c r="DZ402" s="305"/>
      <c r="EA402" s="305"/>
      <c r="EB402" s="305"/>
      <c r="EC402" s="305"/>
      <c r="ED402" s="305"/>
      <c r="EE402" s="305"/>
      <c r="EF402" s="305"/>
      <c r="EG402" s="305"/>
      <c r="EH402" s="305"/>
      <c r="EI402" s="305"/>
      <c r="EJ402" s="305"/>
      <c r="EK402" s="305"/>
    </row>
    <row r="403" spans="1:141" s="299" customFormat="1">
      <c r="A403" s="305"/>
      <c r="B403" s="305"/>
      <c r="C403" s="305"/>
      <c r="D403" s="305"/>
      <c r="E403" s="305"/>
      <c r="F403" s="305"/>
      <c r="G403" s="305"/>
      <c r="H403" s="305"/>
      <c r="I403" s="305"/>
      <c r="J403" s="305"/>
      <c r="K403" s="305"/>
      <c r="L403" s="305"/>
      <c r="M403" s="305"/>
      <c r="N403" s="305"/>
      <c r="O403" s="305"/>
      <c r="P403" s="305"/>
      <c r="Q403" s="305"/>
      <c r="R403" s="305"/>
      <c r="S403" s="305"/>
      <c r="T403" s="305"/>
      <c r="U403" s="305"/>
      <c r="V403" s="305"/>
      <c r="W403" s="305"/>
      <c r="X403" s="305"/>
      <c r="Y403" s="305"/>
      <c r="Z403" s="305"/>
      <c r="AA403" s="305"/>
      <c r="AB403" s="305"/>
      <c r="AC403" s="305"/>
      <c r="AD403" s="305"/>
      <c r="AE403" s="305"/>
      <c r="AF403" s="305"/>
      <c r="AG403" s="305"/>
      <c r="AH403" s="305"/>
      <c r="AI403" s="305"/>
      <c r="AJ403" s="305"/>
      <c r="AK403" s="305"/>
      <c r="AL403" s="305"/>
      <c r="AM403" s="305"/>
      <c r="AN403" s="305"/>
      <c r="AO403" s="305"/>
      <c r="AP403" s="305"/>
      <c r="AQ403" s="305"/>
      <c r="AR403" s="305"/>
      <c r="AS403" s="305"/>
      <c r="AT403" s="305"/>
      <c r="AU403" s="305"/>
      <c r="AV403" s="305"/>
      <c r="AW403" s="305"/>
      <c r="AX403" s="305"/>
      <c r="AY403" s="305"/>
      <c r="AZ403" s="305"/>
      <c r="BA403" s="305"/>
      <c r="BB403" s="305"/>
      <c r="BC403" s="305"/>
      <c r="BD403" s="305"/>
      <c r="BE403" s="305"/>
      <c r="BF403" s="305"/>
      <c r="BG403" s="305"/>
      <c r="BH403" s="305"/>
      <c r="BI403" s="305"/>
      <c r="BJ403" s="305"/>
      <c r="BK403" s="305"/>
      <c r="BL403" s="305"/>
      <c r="BM403" s="305"/>
      <c r="BN403" s="305"/>
      <c r="BO403" s="305"/>
      <c r="BP403" s="305"/>
      <c r="BQ403" s="305"/>
      <c r="BR403" s="305"/>
      <c r="BS403" s="305"/>
      <c r="BT403" s="305"/>
      <c r="BU403" s="305"/>
      <c r="BV403" s="305"/>
      <c r="BW403" s="305"/>
      <c r="BX403" s="305"/>
      <c r="BY403" s="305"/>
      <c r="BZ403" s="305"/>
      <c r="CA403" s="305"/>
      <c r="CB403" s="305"/>
      <c r="CC403" s="305"/>
      <c r="CD403" s="305"/>
      <c r="CE403" s="305"/>
      <c r="CF403" s="305"/>
      <c r="CG403" s="305"/>
      <c r="CH403" s="305"/>
      <c r="CI403" s="305"/>
      <c r="CJ403" s="305"/>
      <c r="CK403" s="305"/>
      <c r="CL403" s="305"/>
      <c r="CM403" s="305"/>
      <c r="CN403" s="305"/>
      <c r="CO403" s="305"/>
      <c r="CP403" s="305"/>
      <c r="CQ403" s="305"/>
      <c r="CR403" s="305"/>
      <c r="CS403" s="305"/>
      <c r="CT403" s="305"/>
      <c r="CU403" s="305"/>
      <c r="CV403" s="305"/>
      <c r="CW403" s="305"/>
      <c r="CX403" s="305"/>
      <c r="CY403" s="305"/>
      <c r="CZ403" s="305"/>
      <c r="DA403" s="305"/>
      <c r="DB403" s="305"/>
      <c r="DC403" s="305"/>
      <c r="DD403" s="305"/>
      <c r="DE403" s="305"/>
      <c r="DF403" s="305"/>
      <c r="DG403" s="305"/>
      <c r="DH403" s="305"/>
      <c r="DI403" s="305"/>
      <c r="DJ403" s="305"/>
      <c r="DK403" s="305"/>
      <c r="DL403" s="305"/>
      <c r="DM403" s="305"/>
      <c r="DN403" s="305"/>
      <c r="DO403" s="305"/>
      <c r="DP403" s="305"/>
      <c r="DQ403" s="305"/>
      <c r="DR403" s="305"/>
      <c r="DS403" s="305"/>
      <c r="DT403" s="305"/>
      <c r="DU403" s="305"/>
      <c r="DV403" s="305"/>
      <c r="DW403" s="305"/>
      <c r="DX403" s="305"/>
      <c r="DY403" s="305"/>
      <c r="DZ403" s="305"/>
      <c r="EA403" s="305"/>
      <c r="EB403" s="305"/>
      <c r="EC403" s="305"/>
      <c r="ED403" s="305"/>
      <c r="EE403" s="305"/>
      <c r="EF403" s="305"/>
      <c r="EG403" s="305"/>
      <c r="EH403" s="305"/>
      <c r="EI403" s="305"/>
      <c r="EJ403" s="305"/>
      <c r="EK403" s="305"/>
    </row>
    <row r="404" spans="1:141" s="299" customFormat="1">
      <c r="A404" s="305"/>
      <c r="B404" s="305"/>
      <c r="C404" s="305"/>
      <c r="D404" s="305"/>
      <c r="E404" s="305"/>
      <c r="F404" s="305"/>
      <c r="G404" s="305"/>
      <c r="H404" s="305"/>
      <c r="I404" s="305"/>
      <c r="J404" s="305"/>
      <c r="K404" s="305"/>
      <c r="L404" s="305"/>
      <c r="M404" s="305"/>
      <c r="N404" s="305"/>
      <c r="O404" s="305"/>
      <c r="P404" s="305"/>
      <c r="Q404" s="305"/>
      <c r="R404" s="305"/>
      <c r="S404" s="305"/>
      <c r="T404" s="305"/>
      <c r="U404" s="305"/>
      <c r="V404" s="305"/>
      <c r="W404" s="305"/>
      <c r="X404" s="305"/>
      <c r="Y404" s="305"/>
      <c r="Z404" s="305"/>
      <c r="AA404" s="305"/>
      <c r="AB404" s="305"/>
      <c r="AC404" s="305"/>
      <c r="AD404" s="305"/>
      <c r="AE404" s="305"/>
      <c r="AF404" s="305"/>
      <c r="AG404" s="305"/>
      <c r="AH404" s="305"/>
      <c r="AI404" s="305"/>
      <c r="AJ404" s="305"/>
      <c r="AK404" s="305"/>
      <c r="AL404" s="305"/>
      <c r="AM404" s="305"/>
      <c r="AN404" s="305"/>
      <c r="AO404" s="305"/>
      <c r="AP404" s="305"/>
      <c r="AQ404" s="305"/>
      <c r="AR404" s="305"/>
      <c r="AS404" s="305"/>
      <c r="AT404" s="305"/>
      <c r="AU404" s="305"/>
      <c r="AV404" s="305"/>
      <c r="AW404" s="305"/>
      <c r="AX404" s="305"/>
      <c r="AY404" s="305"/>
      <c r="AZ404" s="305"/>
      <c r="BA404" s="305"/>
      <c r="BB404" s="305"/>
      <c r="BC404" s="305"/>
      <c r="BD404" s="305"/>
      <c r="BE404" s="305"/>
      <c r="BF404" s="305"/>
      <c r="BG404" s="305"/>
      <c r="BH404" s="305"/>
      <c r="BI404" s="305"/>
      <c r="BJ404" s="305"/>
      <c r="BK404" s="305"/>
      <c r="BL404" s="305"/>
      <c r="BM404" s="305"/>
      <c r="BN404" s="305"/>
      <c r="BO404" s="305"/>
      <c r="BP404" s="305"/>
      <c r="BQ404" s="305"/>
      <c r="BR404" s="305"/>
      <c r="BS404" s="305"/>
      <c r="BT404" s="305"/>
      <c r="BU404" s="305"/>
      <c r="BV404" s="305"/>
      <c r="BW404" s="305"/>
      <c r="BX404" s="305"/>
      <c r="BY404" s="305"/>
      <c r="BZ404" s="305"/>
      <c r="CA404" s="305"/>
      <c r="CB404" s="305"/>
      <c r="CC404" s="305"/>
      <c r="CD404" s="305"/>
      <c r="CE404" s="305"/>
      <c r="CF404" s="305"/>
      <c r="CG404" s="305"/>
      <c r="CH404" s="305"/>
      <c r="CI404" s="305"/>
      <c r="CJ404" s="305"/>
      <c r="CK404" s="305"/>
      <c r="CL404" s="305"/>
      <c r="CM404" s="305"/>
      <c r="CN404" s="305"/>
      <c r="CO404" s="305"/>
      <c r="CP404" s="305"/>
      <c r="CQ404" s="305"/>
      <c r="CR404" s="305"/>
      <c r="CS404" s="305"/>
      <c r="CT404" s="305"/>
      <c r="CU404" s="305"/>
      <c r="CV404" s="305"/>
      <c r="CW404" s="305"/>
      <c r="CX404" s="305"/>
      <c r="CY404" s="305"/>
      <c r="CZ404" s="305"/>
      <c r="DA404" s="305"/>
      <c r="DB404" s="305"/>
      <c r="DC404" s="305"/>
      <c r="DD404" s="305"/>
      <c r="DE404" s="305"/>
      <c r="DF404" s="305"/>
      <c r="DG404" s="305"/>
      <c r="DH404" s="305"/>
      <c r="DI404" s="305"/>
      <c r="DJ404" s="305"/>
      <c r="DK404" s="305"/>
      <c r="DL404" s="305"/>
      <c r="DM404" s="305"/>
      <c r="DN404" s="305"/>
      <c r="DO404" s="305"/>
      <c r="DP404" s="305"/>
      <c r="DQ404" s="305"/>
      <c r="DR404" s="305"/>
      <c r="DS404" s="305"/>
      <c r="DT404" s="305"/>
      <c r="DU404" s="305"/>
      <c r="DV404" s="305"/>
      <c r="DW404" s="305"/>
      <c r="DX404" s="305"/>
      <c r="DY404" s="305"/>
      <c r="DZ404" s="305"/>
      <c r="EA404" s="305"/>
      <c r="EB404" s="305"/>
      <c r="EC404" s="305"/>
      <c r="ED404" s="305"/>
      <c r="EE404" s="305"/>
      <c r="EF404" s="305"/>
      <c r="EG404" s="305"/>
      <c r="EH404" s="305"/>
      <c r="EI404" s="305"/>
      <c r="EJ404" s="305"/>
      <c r="EK404" s="305"/>
    </row>
    <row r="405" spans="1:141" s="299" customFormat="1">
      <c r="A405" s="305"/>
      <c r="B405" s="305"/>
      <c r="C405" s="305"/>
      <c r="D405" s="305"/>
      <c r="E405" s="305"/>
      <c r="F405" s="305"/>
      <c r="G405" s="305"/>
      <c r="H405" s="305"/>
      <c r="I405" s="305"/>
      <c r="J405" s="305"/>
      <c r="K405" s="305"/>
      <c r="L405" s="305"/>
      <c r="M405" s="305"/>
      <c r="N405" s="305"/>
      <c r="O405" s="305"/>
      <c r="P405" s="305"/>
      <c r="Q405" s="305"/>
      <c r="R405" s="305"/>
      <c r="S405" s="305"/>
      <c r="T405" s="305"/>
      <c r="U405" s="305"/>
      <c r="V405" s="305"/>
      <c r="W405" s="305"/>
      <c r="X405" s="305"/>
      <c r="Y405" s="305"/>
      <c r="Z405" s="305"/>
      <c r="AA405" s="305"/>
      <c r="AB405" s="305"/>
      <c r="AC405" s="305"/>
      <c r="AD405" s="305"/>
      <c r="AE405" s="305"/>
      <c r="AF405" s="305"/>
      <c r="AG405" s="305"/>
      <c r="AH405" s="305"/>
      <c r="AI405" s="305"/>
      <c r="AJ405" s="305"/>
      <c r="AK405" s="305"/>
      <c r="AL405" s="305"/>
      <c r="AM405" s="305"/>
      <c r="AN405" s="305"/>
      <c r="AO405" s="305"/>
      <c r="AP405" s="305"/>
      <c r="AQ405" s="305"/>
      <c r="AR405" s="305"/>
      <c r="AS405" s="305"/>
      <c r="AT405" s="305"/>
      <c r="AU405" s="305"/>
      <c r="AV405" s="305"/>
      <c r="AW405" s="305"/>
      <c r="AX405" s="305"/>
      <c r="AY405" s="305"/>
      <c r="AZ405" s="305"/>
      <c r="BA405" s="305"/>
      <c r="BB405" s="305"/>
      <c r="BC405" s="305"/>
      <c r="BD405" s="305"/>
      <c r="BE405" s="305"/>
      <c r="BF405" s="305"/>
      <c r="BG405" s="305"/>
      <c r="BH405" s="305"/>
      <c r="BI405" s="305"/>
      <c r="BJ405" s="305"/>
      <c r="BK405" s="305"/>
      <c r="BL405" s="305"/>
      <c r="BM405" s="305"/>
      <c r="BN405" s="305"/>
      <c r="BO405" s="305"/>
      <c r="BP405" s="305"/>
      <c r="BQ405" s="305"/>
      <c r="BR405" s="305"/>
      <c r="BS405" s="305"/>
      <c r="BT405" s="305"/>
      <c r="BU405" s="305"/>
      <c r="BV405" s="305"/>
      <c r="BW405" s="305"/>
      <c r="BX405" s="305"/>
      <c r="BY405" s="305"/>
      <c r="BZ405" s="305"/>
      <c r="CA405" s="305"/>
      <c r="CB405" s="305"/>
      <c r="CC405" s="305"/>
      <c r="CD405" s="305"/>
      <c r="CE405" s="305"/>
      <c r="CF405" s="305"/>
      <c r="CG405" s="305"/>
      <c r="CH405" s="305"/>
      <c r="CI405" s="305"/>
      <c r="CJ405" s="305"/>
      <c r="CK405" s="305"/>
      <c r="CL405" s="305"/>
      <c r="CM405" s="305"/>
      <c r="CN405" s="305"/>
      <c r="CO405" s="305"/>
      <c r="CP405" s="305"/>
      <c r="CQ405" s="305"/>
      <c r="CR405" s="305"/>
      <c r="CS405" s="305"/>
      <c r="CT405" s="305"/>
      <c r="CU405" s="305"/>
      <c r="CV405" s="305"/>
      <c r="CW405" s="305"/>
      <c r="CX405" s="305"/>
      <c r="CY405" s="305"/>
      <c r="CZ405" s="305"/>
      <c r="DA405" s="305"/>
      <c r="DB405" s="305"/>
      <c r="DC405" s="305"/>
      <c r="DD405" s="305"/>
      <c r="DE405" s="305"/>
      <c r="DF405" s="305"/>
      <c r="DG405" s="305"/>
      <c r="DH405" s="305"/>
      <c r="DI405" s="305"/>
      <c r="DJ405" s="305"/>
      <c r="DK405" s="305"/>
      <c r="DL405" s="305"/>
      <c r="DM405" s="305"/>
      <c r="DN405" s="305"/>
      <c r="DO405" s="305"/>
      <c r="DP405" s="305"/>
      <c r="DQ405" s="305"/>
      <c r="DR405" s="305"/>
      <c r="DS405" s="305"/>
      <c r="DT405" s="305"/>
      <c r="DU405" s="305"/>
      <c r="DV405" s="305"/>
      <c r="DW405" s="305"/>
      <c r="DX405" s="305"/>
      <c r="DY405" s="305"/>
      <c r="DZ405" s="305"/>
      <c r="EA405" s="305"/>
      <c r="EB405" s="305"/>
      <c r="EC405" s="305"/>
      <c r="ED405" s="305"/>
      <c r="EE405" s="305"/>
      <c r="EF405" s="305"/>
      <c r="EG405" s="305"/>
      <c r="EH405" s="305"/>
      <c r="EI405" s="305"/>
      <c r="EJ405" s="305"/>
      <c r="EK405" s="305"/>
    </row>
    <row r="406" spans="1:141" s="299" customFormat="1">
      <c r="A406" s="305"/>
      <c r="B406" s="305"/>
      <c r="C406" s="305"/>
      <c r="D406" s="305"/>
      <c r="E406" s="305"/>
      <c r="F406" s="305"/>
      <c r="G406" s="305"/>
      <c r="H406" s="305"/>
      <c r="I406" s="305"/>
      <c r="J406" s="305"/>
      <c r="K406" s="305"/>
      <c r="L406" s="305"/>
      <c r="M406" s="305"/>
      <c r="N406" s="305"/>
      <c r="O406" s="305"/>
      <c r="P406" s="305"/>
      <c r="Q406" s="305"/>
      <c r="R406" s="305"/>
      <c r="S406" s="305"/>
      <c r="T406" s="305"/>
      <c r="U406" s="305"/>
      <c r="V406" s="305"/>
      <c r="W406" s="305"/>
      <c r="X406" s="305"/>
      <c r="Y406" s="305"/>
      <c r="Z406" s="305"/>
      <c r="AA406" s="305"/>
      <c r="AB406" s="305"/>
      <c r="AC406" s="305"/>
      <c r="AD406" s="305"/>
      <c r="AE406" s="305"/>
      <c r="AF406" s="305"/>
      <c r="AG406" s="305"/>
      <c r="AH406" s="305"/>
      <c r="AI406" s="305"/>
      <c r="AJ406" s="305"/>
      <c r="AK406" s="305"/>
      <c r="AL406" s="305"/>
      <c r="AM406" s="305"/>
      <c r="AN406" s="305"/>
      <c r="AO406" s="305"/>
      <c r="AP406" s="305"/>
      <c r="AQ406" s="305"/>
      <c r="AR406" s="305"/>
      <c r="AS406" s="305"/>
      <c r="AT406" s="305"/>
      <c r="AU406" s="305"/>
      <c r="AV406" s="305"/>
      <c r="AW406" s="305"/>
      <c r="AX406" s="305"/>
      <c r="AY406" s="305"/>
      <c r="AZ406" s="305"/>
      <c r="BA406" s="305"/>
      <c r="BB406" s="305"/>
      <c r="BC406" s="305"/>
      <c r="BD406" s="305"/>
      <c r="BE406" s="305"/>
      <c r="BF406" s="305"/>
      <c r="BG406" s="305"/>
      <c r="BH406" s="305"/>
      <c r="BI406" s="305"/>
      <c r="BJ406" s="305"/>
      <c r="BK406" s="305"/>
      <c r="BL406" s="305"/>
      <c r="BM406" s="305"/>
      <c r="BN406" s="305"/>
      <c r="BO406" s="305"/>
      <c r="BP406" s="305"/>
      <c r="BQ406" s="305"/>
      <c r="BR406" s="305"/>
      <c r="BS406" s="305"/>
      <c r="BT406" s="305"/>
      <c r="BU406" s="305"/>
      <c r="BV406" s="305"/>
      <c r="BW406" s="305"/>
      <c r="BX406" s="305"/>
      <c r="BY406" s="305"/>
      <c r="BZ406" s="305"/>
      <c r="CA406" s="305"/>
      <c r="CB406" s="305"/>
      <c r="CC406" s="305"/>
      <c r="CD406" s="305"/>
      <c r="CE406" s="305"/>
      <c r="CF406" s="305"/>
      <c r="CG406" s="305"/>
      <c r="CH406" s="305"/>
      <c r="CI406" s="305"/>
      <c r="CJ406" s="305"/>
      <c r="CK406" s="305"/>
      <c r="CL406" s="305"/>
      <c r="CM406" s="305"/>
      <c r="CN406" s="305"/>
      <c r="CO406" s="305"/>
      <c r="CP406" s="305"/>
      <c r="CQ406" s="305"/>
      <c r="CR406" s="305"/>
      <c r="CS406" s="305"/>
      <c r="CT406" s="305"/>
      <c r="CU406" s="305"/>
      <c r="CV406" s="305"/>
      <c r="CW406" s="305"/>
      <c r="CX406" s="305"/>
      <c r="CY406" s="305"/>
      <c r="CZ406" s="305"/>
      <c r="DA406" s="305"/>
      <c r="DB406" s="305"/>
      <c r="DC406" s="305"/>
      <c r="DD406" s="305"/>
      <c r="DE406" s="305"/>
      <c r="DF406" s="305"/>
      <c r="DG406" s="305"/>
      <c r="DH406" s="305"/>
      <c r="DI406" s="305"/>
      <c r="DJ406" s="305"/>
      <c r="DK406" s="305"/>
      <c r="DL406" s="305"/>
      <c r="DM406" s="305"/>
      <c r="DN406" s="305"/>
      <c r="DO406" s="305"/>
      <c r="DP406" s="305"/>
      <c r="DQ406" s="305"/>
      <c r="DR406" s="305"/>
      <c r="DS406" s="305"/>
      <c r="DT406" s="305"/>
      <c r="DU406" s="305"/>
      <c r="DV406" s="305"/>
      <c r="DW406" s="305"/>
      <c r="DX406" s="305"/>
      <c r="DY406" s="305"/>
      <c r="DZ406" s="305"/>
      <c r="EA406" s="305"/>
      <c r="EB406" s="305"/>
      <c r="EC406" s="305"/>
      <c r="ED406" s="305"/>
      <c r="EE406" s="305"/>
      <c r="EF406" s="305"/>
      <c r="EG406" s="305"/>
      <c r="EH406" s="305"/>
      <c r="EI406" s="305"/>
      <c r="EJ406" s="305"/>
      <c r="EK406" s="305"/>
    </row>
    <row r="407" spans="1:141" s="299" customFormat="1">
      <c r="A407" s="305"/>
      <c r="B407" s="305"/>
      <c r="C407" s="305"/>
      <c r="D407" s="305"/>
      <c r="E407" s="305"/>
      <c r="F407" s="305"/>
      <c r="G407" s="305"/>
      <c r="H407" s="305"/>
      <c r="I407" s="305"/>
      <c r="J407" s="305"/>
      <c r="K407" s="305"/>
      <c r="L407" s="305"/>
      <c r="M407" s="305"/>
      <c r="N407" s="305"/>
      <c r="O407" s="305"/>
      <c r="P407" s="305"/>
      <c r="Q407" s="305"/>
      <c r="R407" s="305"/>
      <c r="S407" s="305"/>
      <c r="T407" s="305"/>
      <c r="U407" s="305"/>
      <c r="V407" s="305"/>
      <c r="W407" s="305"/>
      <c r="X407" s="305"/>
      <c r="Y407" s="305"/>
      <c r="Z407" s="305"/>
      <c r="AA407" s="305"/>
      <c r="AB407" s="305"/>
      <c r="AC407" s="305"/>
      <c r="AD407" s="305"/>
      <c r="AE407" s="305"/>
      <c r="AF407" s="305"/>
      <c r="AG407" s="305"/>
      <c r="AH407" s="305"/>
      <c r="AI407" s="305"/>
      <c r="AJ407" s="305"/>
      <c r="AK407" s="305"/>
      <c r="AL407" s="305"/>
      <c r="AM407" s="305"/>
      <c r="AN407" s="305"/>
      <c r="AO407" s="305"/>
      <c r="AP407" s="305"/>
      <c r="AQ407" s="305"/>
      <c r="AR407" s="305"/>
      <c r="AS407" s="305"/>
      <c r="AT407" s="305"/>
      <c r="AU407" s="305"/>
      <c r="AV407" s="305"/>
      <c r="AW407" s="305"/>
      <c r="AX407" s="305"/>
      <c r="AY407" s="305"/>
      <c r="AZ407" s="305"/>
      <c r="BA407" s="305"/>
      <c r="BB407" s="305"/>
      <c r="BC407" s="305"/>
      <c r="BD407" s="305"/>
      <c r="BE407" s="305"/>
      <c r="BF407" s="305"/>
      <c r="BG407" s="305"/>
      <c r="BH407" s="305"/>
      <c r="BI407" s="305"/>
      <c r="BJ407" s="305"/>
      <c r="BK407" s="305"/>
      <c r="BL407" s="305"/>
      <c r="BM407" s="305"/>
      <c r="BN407" s="305"/>
      <c r="BO407" s="305"/>
      <c r="BP407" s="305"/>
      <c r="BQ407" s="305"/>
      <c r="BR407" s="305"/>
      <c r="BS407" s="305"/>
      <c r="BT407" s="305"/>
      <c r="BU407" s="305"/>
      <c r="BV407" s="305"/>
      <c r="BW407" s="305"/>
      <c r="BX407" s="305"/>
      <c r="BY407" s="305"/>
      <c r="BZ407" s="305"/>
      <c r="CA407" s="305"/>
      <c r="CB407" s="305"/>
      <c r="CC407" s="305"/>
      <c r="CD407" s="305"/>
      <c r="CE407" s="305"/>
      <c r="CF407" s="305"/>
      <c r="CG407" s="305"/>
      <c r="CH407" s="305"/>
      <c r="CI407" s="305"/>
      <c r="CJ407" s="305"/>
      <c r="CK407" s="305"/>
      <c r="CL407" s="305"/>
      <c r="CM407" s="305"/>
      <c r="CN407" s="305"/>
      <c r="CO407" s="305"/>
      <c r="CP407" s="305"/>
      <c r="CQ407" s="305"/>
      <c r="CR407" s="305"/>
      <c r="CS407" s="305"/>
      <c r="CT407" s="305"/>
      <c r="CU407" s="305"/>
      <c r="CV407" s="305"/>
      <c r="CW407" s="305"/>
      <c r="CX407" s="305"/>
      <c r="CY407" s="305"/>
      <c r="CZ407" s="305"/>
      <c r="DA407" s="305"/>
      <c r="DB407" s="305"/>
      <c r="DC407" s="305"/>
      <c r="DD407" s="305"/>
      <c r="DE407" s="305"/>
      <c r="DF407" s="305"/>
      <c r="DG407" s="305"/>
      <c r="DH407" s="305"/>
      <c r="DI407" s="305"/>
      <c r="DJ407" s="305"/>
      <c r="DK407" s="305"/>
      <c r="DL407" s="305"/>
      <c r="DM407" s="305"/>
      <c r="DN407" s="305"/>
      <c r="DO407" s="305"/>
      <c r="DP407" s="305"/>
      <c r="DQ407" s="305"/>
      <c r="DR407" s="305"/>
      <c r="DS407" s="305"/>
      <c r="DT407" s="305"/>
      <c r="DU407" s="305"/>
      <c r="DV407" s="305"/>
      <c r="DW407" s="305"/>
      <c r="DX407" s="305"/>
      <c r="DY407" s="305"/>
      <c r="DZ407" s="305"/>
      <c r="EA407" s="305"/>
      <c r="EB407" s="305"/>
      <c r="EC407" s="305"/>
      <c r="ED407" s="305"/>
      <c r="EE407" s="305"/>
      <c r="EF407" s="305"/>
      <c r="EG407" s="305"/>
      <c r="EH407" s="305"/>
      <c r="EI407" s="305"/>
      <c r="EJ407" s="305"/>
      <c r="EK407" s="305"/>
    </row>
    <row r="408" spans="1:141" s="299" customFormat="1">
      <c r="A408" s="305"/>
      <c r="B408" s="305"/>
      <c r="C408" s="305"/>
      <c r="D408" s="305"/>
      <c r="E408" s="305"/>
      <c r="F408" s="305"/>
      <c r="G408" s="305"/>
      <c r="H408" s="305"/>
      <c r="I408" s="305"/>
      <c r="J408" s="305"/>
      <c r="K408" s="305"/>
      <c r="L408" s="305"/>
      <c r="M408" s="305"/>
      <c r="N408" s="305"/>
      <c r="O408" s="305"/>
      <c r="P408" s="305"/>
      <c r="Q408" s="305"/>
      <c r="R408" s="305"/>
      <c r="S408" s="305"/>
      <c r="T408" s="305"/>
      <c r="U408" s="305"/>
      <c r="V408" s="305"/>
      <c r="W408" s="305"/>
      <c r="X408" s="305"/>
      <c r="Y408" s="305"/>
      <c r="Z408" s="305"/>
      <c r="AA408" s="305"/>
      <c r="AB408" s="305"/>
      <c r="AC408" s="305"/>
      <c r="AD408" s="305"/>
      <c r="AE408" s="305"/>
      <c r="AF408" s="305"/>
      <c r="AG408" s="305"/>
      <c r="AH408" s="305"/>
      <c r="AI408" s="305"/>
      <c r="AJ408" s="305"/>
      <c r="AK408" s="305"/>
      <c r="AL408" s="305"/>
      <c r="AM408" s="305"/>
      <c r="AN408" s="305"/>
      <c r="AO408" s="305"/>
      <c r="AP408" s="305"/>
      <c r="AQ408" s="305"/>
      <c r="AR408" s="305"/>
      <c r="AS408" s="305"/>
      <c r="AT408" s="305"/>
      <c r="AU408" s="305"/>
      <c r="AV408" s="305"/>
      <c r="AW408" s="305"/>
      <c r="AX408" s="305"/>
      <c r="AY408" s="305"/>
      <c r="AZ408" s="305"/>
      <c r="BA408" s="305"/>
      <c r="BB408" s="305"/>
      <c r="BC408" s="305"/>
      <c r="BD408" s="305"/>
      <c r="BE408" s="305"/>
      <c r="BF408" s="305"/>
      <c r="BG408" s="305"/>
      <c r="BH408" s="305"/>
      <c r="BI408" s="305"/>
      <c r="BJ408" s="305"/>
      <c r="BK408" s="305"/>
      <c r="BL408" s="305"/>
      <c r="BM408" s="305"/>
      <c r="BN408" s="305"/>
      <c r="BO408" s="305"/>
      <c r="BP408" s="305"/>
      <c r="BQ408" s="305"/>
      <c r="BR408" s="305"/>
      <c r="BS408" s="305"/>
      <c r="BT408" s="305"/>
      <c r="BU408" s="305"/>
      <c r="BV408" s="305"/>
      <c r="BW408" s="305"/>
      <c r="BX408" s="305"/>
      <c r="BY408" s="305"/>
      <c r="BZ408" s="305"/>
      <c r="CA408" s="305"/>
      <c r="CB408" s="305"/>
      <c r="CC408" s="305"/>
      <c r="CD408" s="305"/>
      <c r="CE408" s="305"/>
      <c r="CF408" s="305"/>
      <c r="CG408" s="305"/>
      <c r="CH408" s="305"/>
      <c r="CI408" s="305"/>
      <c r="CJ408" s="305"/>
      <c r="CK408" s="305"/>
      <c r="CL408" s="305"/>
      <c r="CM408" s="305"/>
      <c r="CN408" s="305"/>
      <c r="CO408" s="305"/>
      <c r="CP408" s="305"/>
      <c r="CQ408" s="305"/>
      <c r="CR408" s="305"/>
      <c r="CS408" s="305"/>
      <c r="CT408" s="305"/>
      <c r="CU408" s="305"/>
      <c r="CV408" s="305"/>
      <c r="CW408" s="305"/>
      <c r="CX408" s="305"/>
      <c r="CY408" s="305"/>
      <c r="CZ408" s="305"/>
      <c r="DA408" s="305"/>
      <c r="DB408" s="305"/>
      <c r="DC408" s="305"/>
      <c r="DD408" s="305"/>
      <c r="DE408" s="305"/>
      <c r="DF408" s="305"/>
      <c r="DG408" s="305"/>
      <c r="DH408" s="305"/>
      <c r="DI408" s="305"/>
      <c r="DJ408" s="305"/>
      <c r="DK408" s="305"/>
      <c r="DL408" s="305"/>
      <c r="DM408" s="305"/>
      <c r="DN408" s="305"/>
      <c r="DO408" s="305"/>
      <c r="DP408" s="305"/>
      <c r="DQ408" s="305"/>
      <c r="DR408" s="305"/>
      <c r="DS408" s="305"/>
      <c r="DT408" s="305"/>
      <c r="DU408" s="305"/>
      <c r="DV408" s="305"/>
      <c r="DW408" s="305"/>
      <c r="DX408" s="305"/>
      <c r="DY408" s="305"/>
      <c r="DZ408" s="305"/>
      <c r="EA408" s="305"/>
      <c r="EB408" s="305"/>
      <c r="EC408" s="305"/>
      <c r="ED408" s="305"/>
      <c r="EE408" s="305"/>
      <c r="EF408" s="305"/>
      <c r="EG408" s="305"/>
      <c r="EH408" s="305"/>
      <c r="EI408" s="305"/>
      <c r="EJ408" s="305"/>
      <c r="EK408" s="305"/>
    </row>
    <row r="409" spans="1:141" s="299" customFormat="1">
      <c r="A409" s="305"/>
      <c r="B409" s="305"/>
      <c r="C409" s="305"/>
      <c r="D409" s="305"/>
      <c r="E409" s="305"/>
      <c r="F409" s="305"/>
      <c r="G409" s="305"/>
      <c r="H409" s="305"/>
      <c r="I409" s="305"/>
      <c r="J409" s="305"/>
      <c r="K409" s="305"/>
      <c r="L409" s="305"/>
      <c r="M409" s="305"/>
      <c r="N409" s="305"/>
      <c r="O409" s="305"/>
      <c r="P409" s="305"/>
      <c r="Q409" s="305"/>
      <c r="R409" s="305"/>
      <c r="S409" s="305"/>
      <c r="T409" s="305"/>
      <c r="U409" s="305"/>
      <c r="V409" s="305"/>
      <c r="W409" s="305"/>
      <c r="X409" s="305"/>
      <c r="Y409" s="305"/>
      <c r="Z409" s="305"/>
      <c r="AA409" s="305"/>
      <c r="AB409" s="305"/>
      <c r="AC409" s="305"/>
      <c r="AD409" s="305"/>
      <c r="AE409" s="305"/>
      <c r="AF409" s="305"/>
      <c r="AG409" s="305"/>
      <c r="AH409" s="305"/>
      <c r="AI409" s="305"/>
      <c r="AJ409" s="305"/>
      <c r="AK409" s="305"/>
      <c r="AL409" s="305"/>
      <c r="AM409" s="305"/>
      <c r="AN409" s="305"/>
      <c r="AO409" s="305"/>
      <c r="AP409" s="305"/>
      <c r="AQ409" s="305"/>
      <c r="AR409" s="305"/>
      <c r="AS409" s="305"/>
      <c r="AT409" s="305"/>
      <c r="AU409" s="305"/>
      <c r="AV409" s="305"/>
      <c r="AW409" s="305"/>
      <c r="AX409" s="305"/>
      <c r="AY409" s="305"/>
      <c r="AZ409" s="305"/>
      <c r="BA409" s="305"/>
      <c r="BB409" s="305"/>
      <c r="BC409" s="305"/>
      <c r="BD409" s="305"/>
      <c r="BE409" s="305"/>
      <c r="BF409" s="305"/>
      <c r="BG409" s="305"/>
      <c r="BH409" s="305"/>
      <c r="BI409" s="305"/>
      <c r="BJ409" s="305"/>
      <c r="BK409" s="305"/>
      <c r="BL409" s="305"/>
      <c r="BM409" s="305"/>
      <c r="BN409" s="305"/>
      <c r="BO409" s="305"/>
      <c r="BP409" s="305"/>
      <c r="BQ409" s="305"/>
      <c r="BR409" s="305"/>
      <c r="BS409" s="305"/>
      <c r="BT409" s="305"/>
      <c r="BU409" s="305"/>
      <c r="BV409" s="305"/>
      <c r="BW409" s="305"/>
      <c r="BX409" s="305"/>
      <c r="BY409" s="305"/>
      <c r="BZ409" s="305"/>
      <c r="CA409" s="305"/>
      <c r="CB409" s="305"/>
      <c r="CC409" s="305"/>
      <c r="CD409" s="305"/>
      <c r="CE409" s="305"/>
      <c r="CF409" s="305"/>
      <c r="CG409" s="305"/>
      <c r="CH409" s="305"/>
      <c r="CI409" s="305"/>
      <c r="CJ409" s="305"/>
      <c r="CK409" s="305"/>
      <c r="CL409" s="305"/>
      <c r="CM409" s="305"/>
      <c r="CN409" s="305"/>
      <c r="CO409" s="305"/>
      <c r="CP409" s="305"/>
      <c r="CQ409" s="305"/>
      <c r="CR409" s="305"/>
      <c r="CS409" s="305"/>
      <c r="CT409" s="305"/>
      <c r="CU409" s="305"/>
      <c r="CV409" s="305"/>
      <c r="CW409" s="305"/>
      <c r="CX409" s="305"/>
      <c r="CY409" s="305"/>
      <c r="CZ409" s="305"/>
      <c r="DA409" s="305"/>
      <c r="DB409" s="305"/>
      <c r="DC409" s="305"/>
      <c r="DD409" s="305"/>
      <c r="DE409" s="305"/>
      <c r="DF409" s="305"/>
      <c r="DG409" s="305"/>
      <c r="DH409" s="305"/>
      <c r="DI409" s="305"/>
      <c r="DJ409" s="305"/>
      <c r="DK409" s="305"/>
      <c r="DL409" s="305"/>
      <c r="DM409" s="305"/>
      <c r="DN409" s="305"/>
      <c r="DO409" s="305"/>
      <c r="DP409" s="305"/>
      <c r="DQ409" s="305"/>
      <c r="DR409" s="305"/>
      <c r="DS409" s="305"/>
      <c r="DT409" s="305"/>
      <c r="DU409" s="305"/>
      <c r="DV409" s="305"/>
      <c r="DW409" s="305"/>
      <c r="DX409" s="305"/>
      <c r="DY409" s="305"/>
      <c r="DZ409" s="305"/>
      <c r="EA409" s="305"/>
      <c r="EB409" s="305"/>
      <c r="EC409" s="305"/>
      <c r="ED409" s="305"/>
      <c r="EE409" s="305"/>
      <c r="EF409" s="305"/>
      <c r="EG409" s="305"/>
      <c r="EH409" s="305"/>
      <c r="EI409" s="305"/>
      <c r="EJ409" s="305"/>
      <c r="EK409" s="305"/>
    </row>
    <row r="410" spans="1:141" s="299" customFormat="1">
      <c r="A410" s="305"/>
      <c r="B410" s="305"/>
      <c r="C410" s="305"/>
      <c r="D410" s="305"/>
      <c r="E410" s="305"/>
      <c r="F410" s="305"/>
      <c r="G410" s="305"/>
      <c r="H410" s="305"/>
      <c r="I410" s="305"/>
      <c r="J410" s="305"/>
      <c r="K410" s="305"/>
      <c r="L410" s="305"/>
      <c r="M410" s="305"/>
      <c r="N410" s="305"/>
      <c r="O410" s="305"/>
      <c r="P410" s="305"/>
      <c r="Q410" s="305"/>
      <c r="R410" s="305"/>
      <c r="S410" s="305"/>
      <c r="T410" s="305"/>
      <c r="U410" s="305"/>
      <c r="V410" s="305"/>
      <c r="W410" s="305"/>
      <c r="X410" s="305"/>
      <c r="Y410" s="305"/>
      <c r="Z410" s="305"/>
      <c r="AA410" s="305"/>
      <c r="AB410" s="305"/>
      <c r="AC410" s="305"/>
      <c r="AD410" s="305"/>
      <c r="AE410" s="305"/>
      <c r="AF410" s="305"/>
      <c r="AG410" s="305"/>
      <c r="AH410" s="305"/>
      <c r="AI410" s="305"/>
      <c r="AJ410" s="305"/>
      <c r="AK410" s="305"/>
      <c r="AL410" s="305"/>
      <c r="AM410" s="305"/>
      <c r="AN410" s="305"/>
      <c r="AO410" s="305"/>
      <c r="AP410" s="305"/>
      <c r="AQ410" s="305"/>
      <c r="AR410" s="305"/>
      <c r="AS410" s="305"/>
      <c r="AT410" s="305"/>
      <c r="AU410" s="305"/>
      <c r="AV410" s="305"/>
      <c r="AW410" s="305"/>
      <c r="AX410" s="305"/>
      <c r="AY410" s="305"/>
      <c r="AZ410" s="305"/>
      <c r="BA410" s="305"/>
      <c r="BB410" s="305"/>
      <c r="BC410" s="305"/>
      <c r="BD410" s="305"/>
      <c r="BE410" s="305"/>
      <c r="BF410" s="305"/>
      <c r="BG410" s="305"/>
      <c r="BH410" s="305"/>
      <c r="BI410" s="305"/>
      <c r="BJ410" s="305"/>
      <c r="BK410" s="305"/>
      <c r="BL410" s="305"/>
      <c r="BM410" s="305"/>
      <c r="BN410" s="305"/>
      <c r="BO410" s="305"/>
      <c r="BP410" s="305"/>
      <c r="BQ410" s="305"/>
      <c r="BR410" s="305"/>
      <c r="BS410" s="305"/>
      <c r="BT410" s="305"/>
      <c r="BU410" s="305"/>
      <c r="BV410" s="305"/>
      <c r="BW410" s="305"/>
      <c r="BX410" s="305"/>
      <c r="BY410" s="305"/>
      <c r="BZ410" s="305"/>
      <c r="CA410" s="305"/>
      <c r="CB410" s="305"/>
      <c r="CC410" s="305"/>
      <c r="CD410" s="305"/>
      <c r="CE410" s="305"/>
      <c r="CF410" s="305"/>
      <c r="CG410" s="305"/>
      <c r="CH410" s="305"/>
      <c r="CI410" s="305"/>
      <c r="CJ410" s="305"/>
      <c r="CK410" s="305"/>
      <c r="CL410" s="305"/>
      <c r="CM410" s="305"/>
      <c r="CN410" s="305"/>
      <c r="CO410" s="305"/>
      <c r="CP410" s="305"/>
      <c r="CQ410" s="305"/>
      <c r="CR410" s="305"/>
      <c r="CS410" s="305"/>
      <c r="CT410" s="305"/>
      <c r="CU410" s="305"/>
      <c r="CV410" s="305"/>
      <c r="CW410" s="305"/>
      <c r="CX410" s="305"/>
      <c r="CY410" s="305"/>
      <c r="CZ410" s="305"/>
      <c r="DA410" s="305"/>
      <c r="DB410" s="305"/>
      <c r="DC410" s="305"/>
      <c r="DD410" s="305"/>
      <c r="DE410" s="305"/>
      <c r="DF410" s="305"/>
      <c r="DG410" s="305"/>
      <c r="DH410" s="305"/>
      <c r="DI410" s="305"/>
      <c r="DJ410" s="305"/>
      <c r="DK410" s="305"/>
      <c r="DL410" s="305"/>
      <c r="DM410" s="305"/>
      <c r="DN410" s="305"/>
      <c r="DO410" s="305"/>
      <c r="DP410" s="305"/>
      <c r="DQ410" s="305"/>
      <c r="DR410" s="305"/>
      <c r="DS410" s="305"/>
      <c r="DT410" s="305"/>
      <c r="DU410" s="305"/>
      <c r="DV410" s="305"/>
      <c r="DW410" s="305"/>
      <c r="DX410" s="305"/>
      <c r="DY410" s="305"/>
      <c r="DZ410" s="305"/>
      <c r="EA410" s="305"/>
      <c r="EB410" s="305"/>
      <c r="EC410" s="305"/>
      <c r="ED410" s="305"/>
      <c r="EE410" s="305"/>
      <c r="EF410" s="305"/>
      <c r="EG410" s="305"/>
      <c r="EH410" s="305"/>
      <c r="EI410" s="305"/>
      <c r="EJ410" s="305"/>
      <c r="EK410" s="305"/>
    </row>
    <row r="411" spans="1:141" s="299" customFormat="1">
      <c r="A411" s="305"/>
      <c r="B411" s="305"/>
      <c r="C411" s="305"/>
      <c r="D411" s="305"/>
      <c r="E411" s="305"/>
      <c r="F411" s="305"/>
      <c r="G411" s="305"/>
      <c r="H411" s="305"/>
      <c r="I411" s="305"/>
      <c r="J411" s="305"/>
      <c r="K411" s="305"/>
      <c r="L411" s="305"/>
      <c r="M411" s="305"/>
      <c r="N411" s="305"/>
      <c r="O411" s="305"/>
      <c r="P411" s="305"/>
      <c r="Q411" s="305"/>
      <c r="R411" s="305"/>
      <c r="S411" s="305"/>
      <c r="T411" s="305"/>
      <c r="U411" s="305"/>
      <c r="V411" s="305"/>
      <c r="W411" s="305"/>
      <c r="X411" s="305"/>
      <c r="Y411" s="305"/>
      <c r="Z411" s="305"/>
      <c r="AA411" s="305"/>
      <c r="AB411" s="305"/>
      <c r="AC411" s="305"/>
      <c r="AD411" s="305"/>
      <c r="AE411" s="305"/>
      <c r="AF411" s="305"/>
      <c r="AG411" s="305"/>
      <c r="AH411" s="305"/>
      <c r="AI411" s="305"/>
      <c r="AJ411" s="305"/>
      <c r="AK411" s="305"/>
      <c r="AL411" s="305"/>
      <c r="AM411" s="305"/>
      <c r="AN411" s="305"/>
      <c r="AO411" s="305"/>
      <c r="AP411" s="305"/>
      <c r="AQ411" s="305"/>
      <c r="AR411" s="305"/>
      <c r="AS411" s="305"/>
      <c r="AT411" s="305"/>
      <c r="AU411" s="305"/>
      <c r="AV411" s="305"/>
      <c r="AW411" s="305"/>
      <c r="AX411" s="305"/>
      <c r="AY411" s="305"/>
      <c r="AZ411" s="305"/>
      <c r="BA411" s="305"/>
      <c r="BB411" s="305"/>
      <c r="BC411" s="305"/>
      <c r="BD411" s="305"/>
      <c r="BE411" s="305"/>
      <c r="BF411" s="305"/>
      <c r="BG411" s="305"/>
      <c r="BH411" s="305"/>
      <c r="BI411" s="305"/>
      <c r="BJ411" s="305"/>
      <c r="BK411" s="305"/>
      <c r="BL411" s="305"/>
      <c r="BM411" s="305"/>
      <c r="BN411" s="305"/>
      <c r="BO411" s="305"/>
      <c r="BP411" s="305"/>
      <c r="BQ411" s="305"/>
      <c r="BR411" s="305"/>
      <c r="BS411" s="305"/>
      <c r="BT411" s="305"/>
      <c r="BU411" s="305"/>
      <c r="BV411" s="305"/>
      <c r="BW411" s="305"/>
      <c r="BX411" s="305"/>
      <c r="BY411" s="305"/>
      <c r="BZ411" s="305"/>
      <c r="CA411" s="305"/>
      <c r="CB411" s="305"/>
      <c r="CC411" s="305"/>
      <c r="CD411" s="305"/>
      <c r="CE411" s="305"/>
      <c r="CF411" s="305"/>
      <c r="CG411" s="305"/>
      <c r="CH411" s="305"/>
      <c r="CI411" s="305"/>
      <c r="CJ411" s="305"/>
      <c r="CK411" s="305"/>
      <c r="CL411" s="305"/>
      <c r="CM411" s="305"/>
      <c r="CN411" s="305"/>
      <c r="CO411" s="305"/>
      <c r="CP411" s="305"/>
      <c r="CQ411" s="305"/>
      <c r="CR411" s="305"/>
      <c r="CS411" s="305"/>
      <c r="CT411" s="305"/>
      <c r="CU411" s="305"/>
      <c r="CV411" s="305"/>
      <c r="CW411" s="305"/>
      <c r="CX411" s="305"/>
      <c r="CY411" s="305"/>
      <c r="CZ411" s="305"/>
      <c r="DA411" s="305"/>
      <c r="DB411" s="305"/>
      <c r="DC411" s="305"/>
      <c r="DD411" s="305"/>
      <c r="DE411" s="305"/>
      <c r="DF411" s="305"/>
      <c r="DG411" s="305"/>
      <c r="DH411" s="305"/>
      <c r="DI411" s="305"/>
      <c r="DJ411" s="305"/>
      <c r="DK411" s="305"/>
      <c r="DL411" s="305"/>
      <c r="DM411" s="305"/>
      <c r="DN411" s="305"/>
      <c r="DO411" s="305"/>
      <c r="DP411" s="305"/>
      <c r="DQ411" s="305"/>
      <c r="DR411" s="305"/>
      <c r="DS411" s="305"/>
      <c r="DT411" s="305"/>
      <c r="DU411" s="305"/>
      <c r="DV411" s="305"/>
      <c r="DW411" s="305"/>
      <c r="DX411" s="305"/>
      <c r="DY411" s="305"/>
      <c r="DZ411" s="305"/>
      <c r="EA411" s="305"/>
      <c r="EB411" s="305"/>
      <c r="EC411" s="305"/>
      <c r="ED411" s="305"/>
      <c r="EE411" s="305"/>
      <c r="EF411" s="305"/>
      <c r="EG411" s="305"/>
      <c r="EH411" s="305"/>
      <c r="EI411" s="305"/>
      <c r="EJ411" s="305"/>
      <c r="EK411" s="305"/>
    </row>
    <row r="412" spans="1:141" s="299" customFormat="1">
      <c r="A412" s="305"/>
      <c r="B412" s="305"/>
      <c r="C412" s="305"/>
      <c r="D412" s="305"/>
      <c r="E412" s="305"/>
      <c r="F412" s="305"/>
      <c r="G412" s="305"/>
      <c r="H412" s="305"/>
      <c r="I412" s="305"/>
      <c r="J412" s="305"/>
      <c r="K412" s="305"/>
      <c r="L412" s="305"/>
      <c r="M412" s="305"/>
      <c r="N412" s="305"/>
      <c r="O412" s="305"/>
      <c r="P412" s="305"/>
      <c r="Q412" s="305"/>
      <c r="R412" s="305"/>
      <c r="S412" s="305"/>
      <c r="T412" s="305"/>
      <c r="U412" s="305"/>
      <c r="V412" s="305"/>
      <c r="W412" s="305"/>
      <c r="X412" s="305"/>
      <c r="Y412" s="305"/>
      <c r="Z412" s="305"/>
      <c r="AA412" s="305"/>
      <c r="AB412" s="305"/>
      <c r="AC412" s="305"/>
      <c r="AD412" s="305"/>
      <c r="AE412" s="305"/>
      <c r="AF412" s="305"/>
      <c r="AG412" s="305"/>
      <c r="AH412" s="305"/>
      <c r="AI412" s="305"/>
      <c r="AJ412" s="305"/>
      <c r="AK412" s="305"/>
      <c r="AL412" s="305"/>
      <c r="AM412" s="305"/>
      <c r="AN412" s="305"/>
      <c r="AO412" s="305"/>
      <c r="AP412" s="305"/>
      <c r="AQ412" s="305"/>
      <c r="AR412" s="305"/>
      <c r="AS412" s="305"/>
      <c r="AT412" s="305"/>
      <c r="AU412" s="305"/>
      <c r="AV412" s="305"/>
      <c r="AW412" s="305"/>
      <c r="AX412" s="305"/>
      <c r="AY412" s="305"/>
      <c r="AZ412" s="305"/>
      <c r="BA412" s="305"/>
      <c r="BB412" s="305"/>
      <c r="BC412" s="305"/>
      <c r="BD412" s="305"/>
      <c r="BE412" s="305"/>
      <c r="BF412" s="305"/>
      <c r="BG412" s="305"/>
      <c r="BH412" s="305"/>
      <c r="BI412" s="305"/>
      <c r="BJ412" s="305"/>
      <c r="BK412" s="305"/>
      <c r="BL412" s="305"/>
      <c r="BM412" s="305"/>
      <c r="BN412" s="305"/>
      <c r="BO412" s="305"/>
      <c r="BP412" s="305"/>
      <c r="BQ412" s="305"/>
      <c r="BR412" s="305"/>
      <c r="BS412" s="305"/>
      <c r="BT412" s="305"/>
      <c r="BU412" s="305"/>
      <c r="BV412" s="305"/>
      <c r="BW412" s="305"/>
      <c r="BX412" s="305"/>
      <c r="BY412" s="305"/>
      <c r="BZ412" s="305"/>
      <c r="CA412" s="305"/>
      <c r="CB412" s="305"/>
      <c r="CC412" s="305"/>
      <c r="CD412" s="305"/>
      <c r="CE412" s="305"/>
      <c r="CF412" s="305"/>
      <c r="CG412" s="305"/>
      <c r="CH412" s="305"/>
      <c r="CI412" s="305"/>
      <c r="CJ412" s="305"/>
      <c r="CK412" s="305"/>
      <c r="CL412" s="305"/>
      <c r="CM412" s="305"/>
      <c r="CN412" s="305"/>
      <c r="CO412" s="305"/>
      <c r="CP412" s="305"/>
      <c r="CQ412" s="305"/>
      <c r="CR412" s="305"/>
      <c r="CS412" s="305"/>
      <c r="CT412" s="305"/>
      <c r="CU412" s="305"/>
      <c r="CV412" s="305"/>
      <c r="CW412" s="305"/>
      <c r="CX412" s="305"/>
      <c r="CY412" s="305"/>
      <c r="CZ412" s="305"/>
      <c r="DA412" s="305"/>
      <c r="DB412" s="305"/>
      <c r="DC412" s="305"/>
      <c r="DD412" s="305"/>
      <c r="DE412" s="305"/>
      <c r="DF412" s="305"/>
      <c r="DG412" s="305"/>
      <c r="DH412" s="305"/>
      <c r="DI412" s="305"/>
      <c r="DJ412" s="305"/>
      <c r="DK412" s="305"/>
      <c r="DL412" s="305"/>
      <c r="DM412" s="305"/>
      <c r="DN412" s="305"/>
      <c r="DO412" s="305"/>
      <c r="DP412" s="305"/>
      <c r="DQ412" s="305"/>
      <c r="DR412" s="305"/>
      <c r="DS412" s="305"/>
      <c r="DT412" s="305"/>
      <c r="DU412" s="305"/>
      <c r="DV412" s="305"/>
      <c r="DW412" s="305"/>
      <c r="DX412" s="305"/>
      <c r="DY412" s="305"/>
      <c r="DZ412" s="305"/>
      <c r="EA412" s="305"/>
      <c r="EB412" s="305"/>
      <c r="EC412" s="305"/>
      <c r="ED412" s="305"/>
      <c r="EE412" s="305"/>
      <c r="EF412" s="305"/>
      <c r="EG412" s="305"/>
      <c r="EH412" s="305"/>
      <c r="EI412" s="305"/>
      <c r="EJ412" s="305"/>
      <c r="EK412" s="305"/>
    </row>
    <row r="413" spans="1:141" s="299" customFormat="1">
      <c r="A413" s="305"/>
      <c r="B413" s="305"/>
      <c r="C413" s="305"/>
      <c r="D413" s="305"/>
      <c r="E413" s="305"/>
      <c r="F413" s="305"/>
      <c r="G413" s="305"/>
      <c r="H413" s="305"/>
      <c r="I413" s="305"/>
      <c r="J413" s="305"/>
      <c r="K413" s="305"/>
      <c r="L413" s="305"/>
      <c r="M413" s="305"/>
      <c r="N413" s="305"/>
      <c r="O413" s="305"/>
      <c r="P413" s="305"/>
      <c r="Q413" s="305"/>
      <c r="R413" s="305"/>
      <c r="S413" s="305"/>
      <c r="T413" s="305"/>
      <c r="U413" s="305"/>
      <c r="V413" s="305"/>
      <c r="W413" s="305"/>
      <c r="X413" s="305"/>
      <c r="Y413" s="305"/>
      <c r="Z413" s="305"/>
      <c r="AA413" s="305"/>
      <c r="AB413" s="305"/>
      <c r="AC413" s="305"/>
      <c r="AD413" s="305"/>
      <c r="AE413" s="305"/>
      <c r="AF413" s="305"/>
      <c r="AG413" s="305"/>
      <c r="AH413" s="305"/>
      <c r="AI413" s="305"/>
      <c r="AJ413" s="305"/>
      <c r="AK413" s="305"/>
      <c r="AL413" s="305"/>
      <c r="AM413" s="305"/>
      <c r="AN413" s="305"/>
      <c r="AO413" s="305"/>
      <c r="AP413" s="305"/>
      <c r="AQ413" s="305"/>
      <c r="AR413" s="305"/>
      <c r="AS413" s="305"/>
      <c r="AT413" s="305"/>
      <c r="AU413" s="305"/>
      <c r="AV413" s="305"/>
      <c r="AW413" s="305"/>
      <c r="AX413" s="305"/>
      <c r="AY413" s="305"/>
      <c r="AZ413" s="305"/>
      <c r="BA413" s="305"/>
      <c r="BB413" s="305"/>
      <c r="BC413" s="305"/>
      <c r="BD413" s="305"/>
      <c r="BE413" s="305"/>
      <c r="BF413" s="305"/>
      <c r="BG413" s="305"/>
      <c r="BH413" s="305"/>
      <c r="BI413" s="305"/>
      <c r="BJ413" s="305"/>
      <c r="BK413" s="305"/>
      <c r="BL413" s="305"/>
      <c r="BM413" s="305"/>
      <c r="BN413" s="305"/>
      <c r="BO413" s="305"/>
      <c r="BP413" s="305"/>
      <c r="BQ413" s="305"/>
      <c r="BR413" s="305"/>
      <c r="BS413" s="305"/>
      <c r="BT413" s="305"/>
      <c r="BU413" s="305"/>
      <c r="BV413" s="305"/>
      <c r="BW413" s="305"/>
      <c r="BX413" s="305"/>
      <c r="BY413" s="305"/>
      <c r="BZ413" s="305"/>
      <c r="CA413" s="305"/>
      <c r="CB413" s="305"/>
      <c r="CC413" s="305"/>
      <c r="CD413" s="305"/>
      <c r="CE413" s="305"/>
      <c r="CF413" s="305"/>
      <c r="CG413" s="305"/>
      <c r="CH413" s="305"/>
      <c r="CI413" s="305"/>
      <c r="CJ413" s="305"/>
      <c r="CK413" s="305"/>
      <c r="CL413" s="305"/>
      <c r="CM413" s="305"/>
      <c r="CN413" s="305"/>
      <c r="CO413" s="305"/>
      <c r="CP413" s="305"/>
      <c r="CQ413" s="305"/>
      <c r="CR413" s="305"/>
      <c r="CS413" s="305"/>
      <c r="CT413" s="305"/>
      <c r="CU413" s="305"/>
      <c r="CV413" s="305"/>
      <c r="CW413" s="305"/>
      <c r="CX413" s="305"/>
      <c r="CY413" s="305"/>
      <c r="CZ413" s="305"/>
      <c r="DA413" s="305"/>
      <c r="DB413" s="305"/>
      <c r="DC413" s="305"/>
      <c r="DD413" s="305"/>
      <c r="DE413" s="305"/>
      <c r="DF413" s="305"/>
      <c r="DG413" s="305"/>
      <c r="DH413" s="305"/>
      <c r="DI413" s="305"/>
      <c r="DJ413" s="305"/>
      <c r="DK413" s="305"/>
      <c r="DL413" s="305"/>
      <c r="DM413" s="305"/>
      <c r="DN413" s="305"/>
      <c r="DO413" s="305"/>
      <c r="DP413" s="305"/>
      <c r="DQ413" s="305"/>
      <c r="DR413" s="305"/>
      <c r="DS413" s="305"/>
      <c r="DT413" s="305"/>
      <c r="DU413" s="305"/>
      <c r="DV413" s="305"/>
      <c r="DW413" s="305"/>
      <c r="DX413" s="305"/>
      <c r="DY413" s="305"/>
      <c r="DZ413" s="305"/>
      <c r="EA413" s="305"/>
      <c r="EB413" s="305"/>
      <c r="EC413" s="305"/>
      <c r="ED413" s="305"/>
      <c r="EE413" s="305"/>
      <c r="EF413" s="305"/>
      <c r="EG413" s="305"/>
      <c r="EH413" s="305"/>
      <c r="EI413" s="305"/>
      <c r="EJ413" s="305"/>
      <c r="EK413" s="305"/>
    </row>
    <row r="414" spans="1:141" s="299" customFormat="1">
      <c r="A414" s="305"/>
      <c r="B414" s="305"/>
      <c r="C414" s="305"/>
      <c r="D414" s="305"/>
      <c r="E414" s="305"/>
      <c r="F414" s="305"/>
      <c r="G414" s="305"/>
      <c r="H414" s="305"/>
      <c r="I414" s="305"/>
      <c r="J414" s="305"/>
      <c r="K414" s="305"/>
      <c r="L414" s="305"/>
      <c r="M414" s="305"/>
      <c r="N414" s="305"/>
      <c r="O414" s="305"/>
      <c r="P414" s="305"/>
      <c r="Q414" s="305"/>
      <c r="R414" s="305"/>
      <c r="S414" s="305"/>
      <c r="T414" s="305"/>
      <c r="U414" s="305"/>
      <c r="V414" s="305"/>
      <c r="W414" s="305"/>
      <c r="X414" s="305"/>
      <c r="Y414" s="305"/>
      <c r="Z414" s="305"/>
      <c r="AA414" s="305"/>
      <c r="AB414" s="305"/>
      <c r="AC414" s="305"/>
      <c r="AD414" s="305"/>
      <c r="AE414" s="305"/>
      <c r="AF414" s="305"/>
      <c r="AG414" s="305"/>
      <c r="AH414" s="305"/>
      <c r="AI414" s="305"/>
      <c r="AJ414" s="305"/>
      <c r="AK414" s="305"/>
      <c r="AL414" s="305"/>
      <c r="AM414" s="305"/>
      <c r="AN414" s="305"/>
      <c r="AO414" s="305"/>
      <c r="AP414" s="305"/>
      <c r="AQ414" s="305"/>
      <c r="AR414" s="305"/>
      <c r="AS414" s="305"/>
      <c r="AT414" s="305"/>
      <c r="AU414" s="305"/>
      <c r="AV414" s="305"/>
      <c r="AW414" s="305"/>
      <c r="AX414" s="305"/>
      <c r="AY414" s="305"/>
      <c r="AZ414" s="305"/>
      <c r="BA414" s="305"/>
      <c r="BB414" s="305"/>
      <c r="BC414" s="305"/>
      <c r="BD414" s="305"/>
      <c r="BE414" s="305"/>
      <c r="BF414" s="305"/>
      <c r="BG414" s="305"/>
      <c r="BH414" s="305"/>
      <c r="BI414" s="305"/>
      <c r="BJ414" s="305"/>
      <c r="BK414" s="305"/>
      <c r="BL414" s="305"/>
      <c r="BM414" s="305"/>
      <c r="BN414" s="305"/>
      <c r="BO414" s="305"/>
      <c r="BP414" s="305"/>
      <c r="BQ414" s="305"/>
      <c r="BR414" s="305"/>
      <c r="BS414" s="305"/>
      <c r="BT414" s="305"/>
      <c r="BU414" s="305"/>
      <c r="BV414" s="305"/>
      <c r="BW414" s="305"/>
      <c r="BX414" s="305"/>
      <c r="BY414" s="305"/>
      <c r="BZ414" s="305"/>
      <c r="CA414" s="305"/>
      <c r="CB414" s="305"/>
      <c r="CC414" s="305"/>
      <c r="CD414" s="305"/>
      <c r="CE414" s="305"/>
      <c r="CF414" s="305"/>
      <c r="CG414" s="305"/>
      <c r="CH414" s="305"/>
      <c r="CI414" s="305"/>
      <c r="CJ414" s="305"/>
      <c r="CK414" s="305"/>
      <c r="CL414" s="305"/>
      <c r="CM414" s="305"/>
      <c r="CN414" s="305"/>
      <c r="CO414" s="305"/>
      <c r="CP414" s="305"/>
      <c r="CQ414" s="305"/>
      <c r="CR414" s="305"/>
      <c r="CS414" s="305"/>
      <c r="CT414" s="305"/>
      <c r="CU414" s="305"/>
      <c r="CV414" s="305"/>
      <c r="CW414" s="305"/>
      <c r="CX414" s="305"/>
      <c r="CY414" s="305"/>
      <c r="CZ414" s="305"/>
      <c r="DA414" s="305"/>
      <c r="DB414" s="305"/>
      <c r="DC414" s="305"/>
      <c r="DD414" s="305"/>
      <c r="DE414" s="305"/>
      <c r="DF414" s="305"/>
      <c r="DG414" s="305"/>
      <c r="DH414" s="305"/>
      <c r="DI414" s="305"/>
      <c r="DJ414" s="305"/>
      <c r="DK414" s="305"/>
      <c r="DL414" s="305"/>
      <c r="DM414" s="305"/>
      <c r="DN414" s="305"/>
      <c r="DO414" s="305"/>
      <c r="DP414" s="305"/>
      <c r="DQ414" s="305"/>
      <c r="DR414" s="305"/>
      <c r="DS414" s="305"/>
      <c r="DT414" s="305"/>
      <c r="DU414" s="305"/>
      <c r="DV414" s="305"/>
      <c r="DW414" s="305"/>
      <c r="DX414" s="305"/>
      <c r="DY414" s="305"/>
      <c r="DZ414" s="305"/>
      <c r="EA414" s="305"/>
      <c r="EB414" s="305"/>
      <c r="EC414" s="305"/>
      <c r="ED414" s="305"/>
      <c r="EE414" s="305"/>
      <c r="EF414" s="305"/>
      <c r="EG414" s="305"/>
      <c r="EH414" s="305"/>
      <c r="EI414" s="305"/>
      <c r="EJ414" s="305"/>
      <c r="EK414" s="305"/>
    </row>
    <row r="415" spans="1:141" s="299" customFormat="1">
      <c r="A415" s="305"/>
      <c r="B415" s="305"/>
      <c r="C415" s="305"/>
      <c r="D415" s="305"/>
      <c r="E415" s="305"/>
      <c r="F415" s="305"/>
      <c r="G415" s="305"/>
      <c r="H415" s="305"/>
      <c r="I415" s="305"/>
      <c r="J415" s="305"/>
      <c r="K415" s="305"/>
      <c r="L415" s="305"/>
      <c r="M415" s="305"/>
      <c r="N415" s="305"/>
      <c r="O415" s="305"/>
      <c r="P415" s="305"/>
      <c r="Q415" s="305"/>
      <c r="R415" s="305"/>
      <c r="S415" s="305"/>
      <c r="T415" s="305"/>
      <c r="U415" s="305"/>
      <c r="V415" s="305"/>
      <c r="W415" s="305"/>
      <c r="X415" s="305"/>
      <c r="Y415" s="305"/>
      <c r="Z415" s="305"/>
      <c r="AA415" s="305"/>
      <c r="AB415" s="305"/>
      <c r="AC415" s="305"/>
      <c r="AD415" s="305"/>
      <c r="AE415" s="305"/>
      <c r="AF415" s="305"/>
      <c r="AG415" s="305"/>
      <c r="AH415" s="305"/>
      <c r="AI415" s="305"/>
      <c r="AJ415" s="305"/>
      <c r="AK415" s="305"/>
      <c r="AL415" s="305"/>
      <c r="AM415" s="305"/>
      <c r="AN415" s="305"/>
      <c r="AO415" s="305"/>
      <c r="AP415" s="305"/>
      <c r="AQ415" s="305"/>
      <c r="AR415" s="305"/>
      <c r="AS415" s="305"/>
      <c r="AT415" s="305"/>
      <c r="AU415" s="305"/>
      <c r="AV415" s="305"/>
      <c r="AW415" s="305"/>
      <c r="AX415" s="305"/>
      <c r="AY415" s="305"/>
      <c r="AZ415" s="305"/>
      <c r="BA415" s="305"/>
      <c r="BB415" s="305"/>
      <c r="BC415" s="305"/>
      <c r="BD415" s="305"/>
      <c r="BE415" s="305"/>
      <c r="BF415" s="305"/>
      <c r="BG415" s="305"/>
      <c r="BH415" s="305"/>
      <c r="BI415" s="305"/>
      <c r="BJ415" s="305"/>
      <c r="BK415" s="305"/>
      <c r="BL415" s="305"/>
      <c r="BM415" s="305"/>
      <c r="BN415" s="305"/>
      <c r="BO415" s="305"/>
      <c r="BP415" s="305"/>
      <c r="BQ415" s="305"/>
      <c r="BR415" s="305"/>
      <c r="BS415" s="305"/>
      <c r="BT415" s="305"/>
      <c r="BU415" s="305"/>
      <c r="BV415" s="305"/>
      <c r="BW415" s="305"/>
      <c r="BX415" s="305"/>
      <c r="BY415" s="305"/>
      <c r="BZ415" s="305"/>
      <c r="CA415" s="305"/>
      <c r="CB415" s="305"/>
      <c r="CC415" s="305"/>
      <c r="CD415" s="305"/>
      <c r="CE415" s="305"/>
      <c r="CF415" s="305"/>
      <c r="CG415" s="305"/>
      <c r="CH415" s="305"/>
      <c r="CI415" s="305"/>
      <c r="CJ415" s="305"/>
      <c r="CK415" s="305"/>
      <c r="CL415" s="305"/>
      <c r="CM415" s="305"/>
      <c r="CN415" s="305"/>
      <c r="CO415" s="305"/>
      <c r="CP415" s="305"/>
      <c r="CQ415" s="305"/>
      <c r="CR415" s="305"/>
      <c r="CS415" s="305"/>
      <c r="CT415" s="305"/>
      <c r="CU415" s="305"/>
      <c r="CV415" s="305"/>
      <c r="CW415" s="305"/>
      <c r="CX415" s="305"/>
      <c r="CY415" s="305"/>
      <c r="CZ415" s="305"/>
      <c r="DA415" s="305"/>
      <c r="DB415" s="305"/>
      <c r="DC415" s="305"/>
      <c r="DD415" s="305"/>
      <c r="DE415" s="305"/>
      <c r="DF415" s="305"/>
      <c r="DG415" s="305"/>
      <c r="DH415" s="305"/>
      <c r="DI415" s="305"/>
      <c r="DJ415" s="305"/>
      <c r="DK415" s="305"/>
      <c r="DL415" s="305"/>
      <c r="DM415" s="305"/>
      <c r="DN415" s="305"/>
      <c r="DO415" s="305"/>
      <c r="DP415" s="305"/>
      <c r="DQ415" s="305"/>
      <c r="DR415" s="305"/>
      <c r="DS415" s="305"/>
      <c r="DT415" s="305"/>
      <c r="DU415" s="305"/>
      <c r="DV415" s="305"/>
      <c r="DW415" s="305"/>
      <c r="DX415" s="305"/>
      <c r="DY415" s="305"/>
      <c r="DZ415" s="305"/>
      <c r="EA415" s="305"/>
      <c r="EB415" s="305"/>
      <c r="EC415" s="305"/>
      <c r="ED415" s="305"/>
      <c r="EE415" s="305"/>
      <c r="EF415" s="305"/>
      <c r="EG415" s="305"/>
      <c r="EH415" s="305"/>
      <c r="EI415" s="305"/>
      <c r="EJ415" s="305"/>
      <c r="EK415" s="305"/>
    </row>
    <row r="416" spans="1:141" s="299" customFormat="1">
      <c r="A416" s="305"/>
      <c r="B416" s="305"/>
      <c r="C416" s="305"/>
      <c r="D416" s="305"/>
      <c r="E416" s="305"/>
      <c r="F416" s="305"/>
      <c r="G416" s="305"/>
      <c r="H416" s="305"/>
      <c r="I416" s="305"/>
      <c r="J416" s="305"/>
      <c r="K416" s="305"/>
      <c r="L416" s="305"/>
      <c r="M416" s="305"/>
      <c r="N416" s="305"/>
      <c r="O416" s="305"/>
      <c r="P416" s="305"/>
      <c r="Q416" s="305"/>
      <c r="R416" s="305"/>
      <c r="S416" s="305"/>
      <c r="T416" s="305"/>
      <c r="U416" s="305"/>
      <c r="V416" s="305"/>
      <c r="W416" s="305"/>
      <c r="X416" s="305"/>
      <c r="Y416" s="305"/>
      <c r="Z416" s="305"/>
      <c r="AA416" s="305"/>
      <c r="AB416" s="305"/>
      <c r="AC416" s="305"/>
      <c r="AD416" s="305"/>
      <c r="AE416" s="305"/>
      <c r="AF416" s="305"/>
      <c r="AG416" s="305"/>
      <c r="AH416" s="305"/>
      <c r="AI416" s="305"/>
      <c r="AJ416" s="305"/>
      <c r="AK416" s="305"/>
      <c r="AL416" s="305"/>
      <c r="AM416" s="305"/>
      <c r="AN416" s="305"/>
      <c r="AO416" s="305"/>
      <c r="AP416" s="305"/>
      <c r="AQ416" s="305"/>
      <c r="AR416" s="305"/>
      <c r="AS416" s="305"/>
      <c r="AT416" s="305"/>
      <c r="AU416" s="305"/>
      <c r="AV416" s="305"/>
      <c r="AW416" s="305"/>
      <c r="AX416" s="305"/>
      <c r="AY416" s="305"/>
      <c r="AZ416" s="305"/>
      <c r="BA416" s="305"/>
      <c r="BB416" s="305"/>
      <c r="BC416" s="305"/>
      <c r="BD416" s="305"/>
      <c r="BE416" s="305"/>
      <c r="BF416" s="305"/>
      <c r="BG416" s="305"/>
      <c r="BH416" s="305"/>
      <c r="BI416" s="305"/>
      <c r="BJ416" s="305"/>
      <c r="BK416" s="305"/>
      <c r="BL416" s="305"/>
      <c r="BM416" s="305"/>
      <c r="BN416" s="305"/>
      <c r="BO416" s="305"/>
      <c r="BP416" s="305"/>
      <c r="BQ416" s="305"/>
      <c r="BR416" s="305"/>
      <c r="BS416" s="305"/>
      <c r="BT416" s="305"/>
      <c r="BU416" s="305"/>
      <c r="BV416" s="305"/>
      <c r="BW416" s="305"/>
      <c r="BX416" s="305"/>
      <c r="BY416" s="305"/>
      <c r="BZ416" s="305"/>
      <c r="CA416" s="305"/>
      <c r="CB416" s="305"/>
      <c r="CC416" s="305"/>
      <c r="CD416" s="305"/>
      <c r="CE416" s="305"/>
      <c r="CF416" s="305"/>
      <c r="CG416" s="305"/>
      <c r="CH416" s="305"/>
      <c r="CI416" s="305"/>
      <c r="CJ416" s="305"/>
      <c r="CK416" s="305"/>
      <c r="CL416" s="305"/>
      <c r="CM416" s="305"/>
      <c r="CN416" s="305"/>
      <c r="CO416" s="305"/>
      <c r="CP416" s="305"/>
      <c r="CQ416" s="305"/>
      <c r="CR416" s="305"/>
      <c r="CS416" s="305"/>
      <c r="CT416" s="305"/>
      <c r="CU416" s="305"/>
      <c r="CV416" s="305"/>
      <c r="CW416" s="305"/>
      <c r="CX416" s="305"/>
      <c r="CY416" s="305"/>
      <c r="CZ416" s="305"/>
      <c r="DA416" s="305"/>
      <c r="DB416" s="305"/>
      <c r="DC416" s="305"/>
      <c r="DD416" s="305"/>
      <c r="DE416" s="305"/>
      <c r="DF416" s="305"/>
      <c r="DG416" s="305"/>
      <c r="DH416" s="305"/>
      <c r="DI416" s="305"/>
      <c r="DJ416" s="305"/>
      <c r="DK416" s="305"/>
      <c r="DL416" s="305"/>
      <c r="DM416" s="305"/>
      <c r="DN416" s="305"/>
      <c r="DO416" s="305"/>
      <c r="DP416" s="305"/>
      <c r="DQ416" s="305"/>
      <c r="DR416" s="305"/>
      <c r="DS416" s="305"/>
      <c r="DT416" s="305"/>
      <c r="DU416" s="305"/>
      <c r="DV416" s="305"/>
      <c r="DW416" s="305"/>
      <c r="DX416" s="305"/>
      <c r="DY416" s="305"/>
      <c r="DZ416" s="305"/>
      <c r="EA416" s="305"/>
      <c r="EB416" s="305"/>
      <c r="EC416" s="305"/>
      <c r="ED416" s="305"/>
      <c r="EE416" s="305"/>
      <c r="EF416" s="305"/>
      <c r="EG416" s="305"/>
      <c r="EH416" s="305"/>
      <c r="EI416" s="305"/>
      <c r="EJ416" s="305"/>
      <c r="EK416" s="305"/>
    </row>
    <row r="417" spans="1:141" s="299" customFormat="1">
      <c r="A417" s="305"/>
      <c r="B417" s="305"/>
      <c r="C417" s="305"/>
      <c r="D417" s="305"/>
      <c r="E417" s="305"/>
      <c r="F417" s="305"/>
      <c r="G417" s="305"/>
      <c r="H417" s="305"/>
      <c r="I417" s="305"/>
      <c r="J417" s="305"/>
      <c r="K417" s="305"/>
      <c r="L417" s="305"/>
      <c r="M417" s="305"/>
      <c r="N417" s="305"/>
      <c r="O417" s="305"/>
      <c r="P417" s="305"/>
      <c r="Q417" s="305"/>
      <c r="R417" s="305"/>
      <c r="S417" s="305"/>
      <c r="T417" s="305"/>
      <c r="U417" s="305"/>
      <c r="V417" s="305"/>
      <c r="W417" s="305"/>
      <c r="X417" s="305"/>
      <c r="Y417" s="305"/>
      <c r="Z417" s="305"/>
      <c r="AA417" s="305"/>
      <c r="AB417" s="305"/>
      <c r="AC417" s="305"/>
      <c r="AD417" s="305"/>
      <c r="AE417" s="305"/>
      <c r="AF417" s="305"/>
      <c r="AG417" s="305"/>
      <c r="AH417" s="305"/>
      <c r="AI417" s="305"/>
      <c r="AJ417" s="305"/>
      <c r="AK417" s="305"/>
      <c r="AL417" s="305"/>
      <c r="AM417" s="305"/>
      <c r="AN417" s="305"/>
      <c r="AO417" s="305"/>
      <c r="AP417" s="305"/>
      <c r="AQ417" s="305"/>
      <c r="AR417" s="305"/>
      <c r="AS417" s="305"/>
      <c r="AT417" s="305"/>
      <c r="AU417" s="305"/>
      <c r="AV417" s="305"/>
      <c r="AW417" s="305"/>
      <c r="AX417" s="305"/>
      <c r="AY417" s="305"/>
      <c r="AZ417" s="305"/>
      <c r="BA417" s="305"/>
      <c r="BB417" s="305"/>
      <c r="BC417" s="305"/>
      <c r="BD417" s="305"/>
      <c r="BE417" s="305"/>
      <c r="BF417" s="305"/>
      <c r="BG417" s="305"/>
      <c r="BH417" s="305"/>
      <c r="BI417" s="305"/>
      <c r="BJ417" s="305"/>
      <c r="BK417" s="305"/>
      <c r="BL417" s="305"/>
      <c r="BM417" s="305"/>
      <c r="BN417" s="305"/>
      <c r="BO417" s="305"/>
      <c r="BP417" s="305"/>
      <c r="BQ417" s="305"/>
      <c r="BR417" s="305"/>
      <c r="BS417" s="305"/>
      <c r="BT417" s="305"/>
      <c r="BU417" s="305"/>
      <c r="BV417" s="305"/>
      <c r="BW417" s="305"/>
      <c r="BX417" s="305"/>
      <c r="BY417" s="305"/>
      <c r="BZ417" s="305"/>
      <c r="CA417" s="305"/>
      <c r="CB417" s="305"/>
      <c r="CC417" s="305"/>
      <c r="CD417" s="305"/>
      <c r="CE417" s="305"/>
      <c r="CF417" s="305"/>
      <c r="CG417" s="305"/>
      <c r="CH417" s="305"/>
      <c r="CI417" s="305"/>
      <c r="CJ417" s="305"/>
      <c r="CK417" s="305"/>
      <c r="CL417" s="305"/>
      <c r="CM417" s="305"/>
      <c r="CN417" s="305"/>
      <c r="CO417" s="305"/>
      <c r="CP417" s="305"/>
      <c r="CQ417" s="305"/>
      <c r="CR417" s="305"/>
      <c r="CS417" s="305"/>
      <c r="CT417" s="305"/>
      <c r="CU417" s="305"/>
      <c r="CV417" s="305"/>
      <c r="CW417" s="305"/>
      <c r="CX417" s="305"/>
      <c r="CY417" s="305"/>
      <c r="CZ417" s="305"/>
      <c r="DA417" s="305"/>
      <c r="DB417" s="305"/>
      <c r="DC417" s="305"/>
      <c r="DD417" s="305"/>
      <c r="DE417" s="305"/>
      <c r="DF417" s="305"/>
      <c r="DG417" s="305"/>
      <c r="DH417" s="305"/>
      <c r="DI417" s="305"/>
      <c r="DJ417" s="305"/>
      <c r="DK417" s="305"/>
      <c r="DL417" s="305"/>
      <c r="DM417" s="305"/>
      <c r="DN417" s="305"/>
      <c r="DO417" s="305"/>
      <c r="DP417" s="305"/>
      <c r="DQ417" s="305"/>
      <c r="DR417" s="305"/>
      <c r="DS417" s="305"/>
      <c r="DT417" s="305"/>
      <c r="DU417" s="305"/>
      <c r="DV417" s="305"/>
      <c r="DW417" s="305"/>
      <c r="DX417" s="305"/>
      <c r="DY417" s="305"/>
      <c r="DZ417" s="305"/>
      <c r="EA417" s="305"/>
      <c r="EB417" s="305"/>
      <c r="EC417" s="305"/>
      <c r="ED417" s="305"/>
      <c r="EE417" s="305"/>
      <c r="EF417" s="305"/>
      <c r="EG417" s="305"/>
      <c r="EH417" s="305"/>
      <c r="EI417" s="305"/>
      <c r="EJ417" s="305"/>
      <c r="EK417" s="305"/>
    </row>
    <row r="418" spans="1:141" s="299" customFormat="1">
      <c r="A418" s="305"/>
      <c r="B418" s="305"/>
      <c r="C418" s="305"/>
      <c r="D418" s="305"/>
      <c r="E418" s="305"/>
      <c r="F418" s="305"/>
      <c r="G418" s="305"/>
      <c r="H418" s="305"/>
      <c r="I418" s="305"/>
      <c r="J418" s="305"/>
      <c r="K418" s="305"/>
      <c r="L418" s="305"/>
      <c r="M418" s="305"/>
      <c r="N418" s="305"/>
      <c r="O418" s="305"/>
      <c r="P418" s="305"/>
      <c r="Q418" s="305"/>
      <c r="R418" s="305"/>
      <c r="S418" s="305"/>
      <c r="T418" s="305"/>
      <c r="U418" s="305"/>
      <c r="V418" s="305"/>
      <c r="W418" s="305"/>
      <c r="X418" s="305"/>
      <c r="Y418" s="305"/>
      <c r="Z418" s="305"/>
      <c r="AA418" s="305"/>
      <c r="AB418" s="305"/>
      <c r="AC418" s="305"/>
      <c r="AD418" s="305"/>
      <c r="AE418" s="305"/>
      <c r="AF418" s="305"/>
      <c r="AG418" s="305"/>
      <c r="AH418" s="305"/>
      <c r="AI418" s="305"/>
      <c r="AJ418" s="305"/>
      <c r="AK418" s="305"/>
      <c r="AL418" s="305"/>
      <c r="AM418" s="305"/>
      <c r="AN418" s="305"/>
      <c r="AO418" s="305"/>
      <c r="AP418" s="305"/>
      <c r="AQ418" s="305"/>
      <c r="AR418" s="305"/>
      <c r="AS418" s="305"/>
      <c r="AT418" s="305"/>
      <c r="AU418" s="305"/>
      <c r="AV418" s="305"/>
      <c r="AW418" s="305"/>
      <c r="AX418" s="305"/>
      <c r="AY418" s="305"/>
      <c r="AZ418" s="305"/>
      <c r="BA418" s="305"/>
      <c r="BB418" s="305"/>
      <c r="BC418" s="305"/>
      <c r="BD418" s="305"/>
      <c r="BE418" s="305"/>
      <c r="BF418" s="305"/>
      <c r="BG418" s="305"/>
      <c r="BH418" s="305"/>
      <c r="BI418" s="305"/>
      <c r="BJ418" s="305"/>
      <c r="BK418" s="305"/>
      <c r="BL418" s="305"/>
      <c r="BM418" s="305"/>
      <c r="BN418" s="305"/>
      <c r="BO418" s="305"/>
      <c r="BP418" s="305"/>
      <c r="BQ418" s="305"/>
      <c r="BR418" s="305"/>
      <c r="BS418" s="305"/>
      <c r="BT418" s="305"/>
      <c r="BU418" s="305"/>
      <c r="BV418" s="305"/>
      <c r="BW418" s="305"/>
      <c r="BX418" s="305"/>
      <c r="BY418" s="305"/>
      <c r="BZ418" s="305"/>
      <c r="CA418" s="305"/>
      <c r="CB418" s="305"/>
      <c r="CC418" s="305"/>
      <c r="CD418" s="305"/>
      <c r="CE418" s="305"/>
      <c r="CF418" s="305"/>
      <c r="CG418" s="305"/>
      <c r="CH418" s="305"/>
      <c r="CI418" s="305"/>
      <c r="CJ418" s="305"/>
      <c r="CK418" s="305"/>
      <c r="CL418" s="305"/>
      <c r="CM418" s="305"/>
      <c r="CN418" s="305"/>
      <c r="CO418" s="305"/>
      <c r="CP418" s="305"/>
      <c r="CQ418" s="305"/>
      <c r="CR418" s="305"/>
      <c r="CS418" s="305"/>
      <c r="CT418" s="305"/>
      <c r="CU418" s="305"/>
      <c r="CV418" s="305"/>
      <c r="CW418" s="305"/>
      <c r="CX418" s="305"/>
      <c r="CY418" s="305"/>
      <c r="CZ418" s="305"/>
      <c r="DA418" s="305"/>
      <c r="DB418" s="305"/>
      <c r="DC418" s="305"/>
      <c r="DD418" s="305"/>
      <c r="DE418" s="305"/>
      <c r="DF418" s="305"/>
      <c r="DG418" s="305"/>
      <c r="DH418" s="305"/>
      <c r="DI418" s="305"/>
      <c r="DJ418" s="305"/>
      <c r="DK418" s="305"/>
      <c r="DL418" s="305"/>
      <c r="DM418" s="305"/>
      <c r="DN418" s="305"/>
      <c r="DO418" s="305"/>
      <c r="DP418" s="305"/>
      <c r="DQ418" s="305"/>
      <c r="DR418" s="305"/>
      <c r="DS418" s="305"/>
      <c r="DT418" s="305"/>
      <c r="DU418" s="305"/>
      <c r="DV418" s="305"/>
      <c r="DW418" s="305"/>
      <c r="DX418" s="305"/>
      <c r="DY418" s="305"/>
      <c r="DZ418" s="305"/>
      <c r="EA418" s="305"/>
      <c r="EB418" s="305"/>
      <c r="EC418" s="305"/>
      <c r="ED418" s="305"/>
      <c r="EE418" s="305"/>
      <c r="EF418" s="305"/>
      <c r="EG418" s="305"/>
      <c r="EH418" s="305"/>
      <c r="EI418" s="305"/>
      <c r="EJ418" s="305"/>
      <c r="EK418" s="305"/>
    </row>
    <row r="419" spans="1:141" s="299" customFormat="1">
      <c r="A419" s="305"/>
      <c r="B419" s="305"/>
      <c r="C419" s="305"/>
      <c r="D419" s="305"/>
      <c r="E419" s="305"/>
      <c r="F419" s="305"/>
      <c r="G419" s="305"/>
      <c r="H419" s="305"/>
      <c r="I419" s="305"/>
      <c r="J419" s="305"/>
      <c r="K419" s="305"/>
      <c r="L419" s="305"/>
      <c r="M419" s="305"/>
      <c r="N419" s="305"/>
      <c r="O419" s="305"/>
      <c r="P419" s="305"/>
      <c r="Q419" s="305"/>
      <c r="R419" s="305"/>
      <c r="S419" s="305"/>
      <c r="T419" s="305"/>
      <c r="U419" s="305"/>
      <c r="V419" s="305"/>
      <c r="W419" s="305"/>
      <c r="X419" s="305"/>
      <c r="Y419" s="305"/>
      <c r="Z419" s="305"/>
      <c r="AA419" s="305"/>
      <c r="AB419" s="305"/>
      <c r="AC419" s="305"/>
      <c r="AD419" s="305"/>
      <c r="AE419" s="305"/>
      <c r="AF419" s="305"/>
      <c r="AG419" s="305"/>
      <c r="AH419" s="305"/>
      <c r="AI419" s="305"/>
      <c r="AJ419" s="305"/>
      <c r="AK419" s="305"/>
      <c r="AL419" s="305"/>
      <c r="AM419" s="305"/>
      <c r="AN419" s="305"/>
      <c r="AO419" s="305"/>
      <c r="AP419" s="305"/>
      <c r="AQ419" s="305"/>
      <c r="AR419" s="305"/>
      <c r="AS419" s="305"/>
      <c r="AT419" s="305"/>
      <c r="AU419" s="305"/>
      <c r="AV419" s="305"/>
      <c r="AW419" s="305"/>
      <c r="AX419" s="305"/>
      <c r="AY419" s="305"/>
      <c r="AZ419" s="305"/>
      <c r="BA419" s="305"/>
      <c r="BB419" s="305"/>
      <c r="BC419" s="305"/>
      <c r="BD419" s="305"/>
      <c r="BE419" s="305"/>
      <c r="BF419" s="305"/>
      <c r="BG419" s="305"/>
      <c r="BH419" s="305"/>
      <c r="BI419" s="305"/>
      <c r="BJ419" s="305"/>
      <c r="BK419" s="305"/>
      <c r="BL419" s="305"/>
      <c r="BM419" s="305"/>
      <c r="BN419" s="305"/>
      <c r="BO419" s="305"/>
      <c r="BP419" s="305"/>
      <c r="BQ419" s="305"/>
      <c r="BR419" s="305"/>
      <c r="BS419" s="305"/>
      <c r="BT419" s="305"/>
      <c r="BU419" s="305"/>
      <c r="BV419" s="305"/>
      <c r="BW419" s="305"/>
      <c r="BX419" s="305"/>
      <c r="BY419" s="305"/>
      <c r="BZ419" s="305"/>
      <c r="CA419" s="305"/>
      <c r="CB419" s="305"/>
      <c r="CC419" s="305"/>
      <c r="CD419" s="305"/>
      <c r="CE419" s="305"/>
      <c r="CF419" s="305"/>
      <c r="CG419" s="305"/>
      <c r="CH419" s="305"/>
      <c r="CI419" s="305"/>
      <c r="CJ419" s="305"/>
      <c r="CK419" s="305"/>
      <c r="CL419" s="305"/>
      <c r="CM419" s="305"/>
      <c r="CN419" s="305"/>
      <c r="CO419" s="305"/>
      <c r="CP419" s="305"/>
      <c r="CQ419" s="305"/>
      <c r="CR419" s="305"/>
      <c r="CS419" s="305"/>
      <c r="CT419" s="305"/>
      <c r="CU419" s="305"/>
      <c r="CV419" s="305"/>
      <c r="CW419" s="305"/>
      <c r="CX419" s="305"/>
      <c r="CY419" s="305"/>
      <c r="CZ419" s="305"/>
      <c r="DA419" s="305"/>
      <c r="DB419" s="305"/>
      <c r="DC419" s="305"/>
      <c r="DD419" s="305"/>
      <c r="DE419" s="305"/>
      <c r="DF419" s="305"/>
      <c r="DG419" s="305"/>
      <c r="DH419" s="305"/>
      <c r="DI419" s="305"/>
      <c r="DJ419" s="305"/>
      <c r="DK419" s="305"/>
      <c r="DL419" s="305"/>
      <c r="DM419" s="305"/>
      <c r="DN419" s="305"/>
      <c r="DO419" s="305"/>
      <c r="DP419" s="305"/>
      <c r="DQ419" s="305"/>
      <c r="DR419" s="305"/>
      <c r="DS419" s="305"/>
      <c r="DT419" s="305"/>
      <c r="DU419" s="305"/>
      <c r="DV419" s="305"/>
      <c r="DW419" s="305"/>
      <c r="DX419" s="305"/>
      <c r="DY419" s="305"/>
      <c r="DZ419" s="305"/>
      <c r="EA419" s="305"/>
      <c r="EB419" s="305"/>
      <c r="EC419" s="305"/>
      <c r="ED419" s="305"/>
      <c r="EE419" s="305"/>
      <c r="EF419" s="305"/>
      <c r="EG419" s="305"/>
      <c r="EH419" s="305"/>
      <c r="EI419" s="305"/>
      <c r="EJ419" s="305"/>
      <c r="EK419" s="305"/>
    </row>
    <row r="420" spans="1:141" s="299" customFormat="1">
      <c r="A420" s="305"/>
      <c r="B420" s="305"/>
      <c r="C420" s="305"/>
      <c r="D420" s="305"/>
      <c r="E420" s="305"/>
      <c r="F420" s="305"/>
      <c r="G420" s="305"/>
      <c r="H420" s="305"/>
      <c r="I420" s="305"/>
      <c r="J420" s="305"/>
      <c r="K420" s="305"/>
      <c r="L420" s="305"/>
      <c r="M420" s="305"/>
      <c r="N420" s="305"/>
      <c r="O420" s="305"/>
      <c r="P420" s="305"/>
      <c r="Q420" s="305"/>
      <c r="R420" s="305"/>
      <c r="S420" s="305"/>
      <c r="T420" s="305"/>
      <c r="U420" s="305"/>
      <c r="V420" s="305"/>
      <c r="W420" s="305"/>
      <c r="X420" s="305"/>
      <c r="Y420" s="305"/>
      <c r="Z420" s="305"/>
      <c r="AA420" s="305"/>
      <c r="AB420" s="305"/>
      <c r="AC420" s="305"/>
      <c r="AD420" s="305"/>
      <c r="AE420" s="305"/>
      <c r="AF420" s="305"/>
      <c r="AG420" s="305"/>
      <c r="AH420" s="305"/>
      <c r="AI420" s="305"/>
      <c r="AJ420" s="305"/>
      <c r="AK420" s="305"/>
      <c r="AL420" s="305"/>
      <c r="AM420" s="305"/>
      <c r="AN420" s="305"/>
      <c r="AO420" s="305"/>
      <c r="AP420" s="305"/>
      <c r="AQ420" s="305"/>
      <c r="AR420" s="305"/>
      <c r="AS420" s="305"/>
      <c r="AT420" s="305"/>
      <c r="AU420" s="305"/>
      <c r="AV420" s="305"/>
      <c r="AW420" s="305"/>
      <c r="AX420" s="305"/>
      <c r="AY420" s="305"/>
      <c r="AZ420" s="305"/>
      <c r="BA420" s="305"/>
      <c r="BB420" s="305"/>
      <c r="BC420" s="305"/>
      <c r="BD420" s="305"/>
      <c r="BE420" s="305"/>
      <c r="BF420" s="305"/>
      <c r="BG420" s="305"/>
      <c r="BH420" s="305"/>
      <c r="BI420" s="305"/>
      <c r="BJ420" s="305"/>
      <c r="BK420" s="305"/>
      <c r="BL420" s="305"/>
      <c r="BM420" s="305"/>
      <c r="BN420" s="305"/>
      <c r="BO420" s="305"/>
      <c r="BP420" s="305"/>
      <c r="BQ420" s="305"/>
      <c r="BR420" s="305"/>
      <c r="BS420" s="305"/>
      <c r="BT420" s="305"/>
      <c r="BU420" s="305"/>
      <c r="BV420" s="305"/>
      <c r="BW420" s="305"/>
      <c r="BX420" s="305"/>
      <c r="BY420" s="305"/>
      <c r="BZ420" s="305"/>
      <c r="CA420" s="305"/>
      <c r="CB420" s="305"/>
      <c r="CC420" s="305"/>
      <c r="CD420" s="305"/>
      <c r="CE420" s="305"/>
      <c r="CF420" s="305"/>
      <c r="CG420" s="305"/>
      <c r="CH420" s="305"/>
      <c r="CI420" s="305"/>
      <c r="CJ420" s="305"/>
      <c r="CK420" s="305"/>
      <c r="CL420" s="305"/>
      <c r="CM420" s="305"/>
      <c r="CN420" s="305"/>
      <c r="CO420" s="305"/>
      <c r="CP420" s="305"/>
      <c r="CQ420" s="305"/>
      <c r="CR420" s="305"/>
      <c r="CS420" s="305"/>
      <c r="CT420" s="305"/>
      <c r="CU420" s="305"/>
      <c r="CV420" s="305"/>
      <c r="CW420" s="305"/>
      <c r="CX420" s="305"/>
      <c r="CY420" s="305"/>
      <c r="CZ420" s="305"/>
      <c r="DA420" s="305"/>
      <c r="DB420" s="305"/>
      <c r="DC420" s="305"/>
      <c r="DD420" s="305"/>
      <c r="DE420" s="305"/>
      <c r="DF420" s="305"/>
      <c r="DG420" s="305"/>
      <c r="DH420" s="305"/>
      <c r="DI420" s="305"/>
      <c r="DJ420" s="305"/>
      <c r="DK420" s="305"/>
      <c r="DL420" s="305"/>
      <c r="DM420" s="305"/>
      <c r="DN420" s="305"/>
      <c r="DO420" s="305"/>
      <c r="DP420" s="305"/>
      <c r="DQ420" s="305"/>
      <c r="DR420" s="305"/>
      <c r="DS420" s="305"/>
      <c r="DT420" s="305"/>
      <c r="DU420" s="305"/>
      <c r="DV420" s="305"/>
      <c r="DW420" s="305"/>
      <c r="DX420" s="305"/>
      <c r="DY420" s="305"/>
      <c r="DZ420" s="305"/>
      <c r="EA420" s="305"/>
      <c r="EB420" s="305"/>
      <c r="EC420" s="305"/>
      <c r="ED420" s="305"/>
      <c r="EE420" s="305"/>
      <c r="EF420" s="305"/>
      <c r="EG420" s="305"/>
      <c r="EH420" s="305"/>
      <c r="EI420" s="305"/>
      <c r="EJ420" s="305"/>
      <c r="EK420" s="305"/>
    </row>
    <row r="421" spans="1:141" s="299" customFormat="1">
      <c r="A421" s="305"/>
      <c r="B421" s="305"/>
      <c r="C421" s="305"/>
      <c r="D421" s="305"/>
      <c r="E421" s="305"/>
      <c r="F421" s="305"/>
      <c r="G421" s="305"/>
      <c r="H421" s="305"/>
      <c r="I421" s="305"/>
      <c r="J421" s="305"/>
      <c r="K421" s="305"/>
      <c r="L421" s="305"/>
      <c r="M421" s="305"/>
      <c r="N421" s="305"/>
      <c r="O421" s="305"/>
      <c r="P421" s="305"/>
      <c r="Q421" s="305"/>
      <c r="R421" s="305"/>
      <c r="S421" s="305"/>
      <c r="T421" s="305"/>
      <c r="U421" s="305"/>
      <c r="V421" s="305"/>
      <c r="W421" s="305"/>
      <c r="X421" s="305"/>
      <c r="Y421" s="305"/>
      <c r="Z421" s="305"/>
      <c r="AA421" s="305"/>
      <c r="AB421" s="305"/>
      <c r="AC421" s="305"/>
      <c r="AD421" s="305"/>
      <c r="AE421" s="305"/>
      <c r="AF421" s="305"/>
      <c r="AG421" s="305"/>
      <c r="AH421" s="305"/>
      <c r="AI421" s="305"/>
      <c r="AJ421" s="305"/>
      <c r="AK421" s="305"/>
      <c r="AL421" s="305"/>
      <c r="AM421" s="305"/>
      <c r="AN421" s="305"/>
      <c r="AO421" s="305"/>
      <c r="AP421" s="305"/>
      <c r="AQ421" s="305"/>
      <c r="AR421" s="305"/>
      <c r="AS421" s="305"/>
      <c r="AT421" s="305"/>
      <c r="AU421" s="305"/>
      <c r="AV421" s="305"/>
      <c r="AW421" s="305"/>
      <c r="AX421" s="305"/>
      <c r="AY421" s="305"/>
      <c r="AZ421" s="305"/>
      <c r="BA421" s="305"/>
      <c r="BB421" s="305"/>
      <c r="BC421" s="305"/>
      <c r="BD421" s="305"/>
      <c r="BE421" s="305"/>
      <c r="BF421" s="305"/>
      <c r="BG421" s="305"/>
      <c r="BH421" s="305"/>
      <c r="BI421" s="305"/>
      <c r="BJ421" s="305"/>
      <c r="BK421" s="305"/>
      <c r="BL421" s="305"/>
      <c r="BM421" s="305"/>
      <c r="BN421" s="305"/>
      <c r="BO421" s="305"/>
      <c r="BP421" s="305"/>
      <c r="BQ421" s="305"/>
      <c r="BR421" s="305"/>
      <c r="BS421" s="305"/>
      <c r="BT421" s="305"/>
      <c r="BU421" s="305"/>
      <c r="BV421" s="305"/>
      <c r="BW421" s="305"/>
      <c r="BX421" s="305"/>
      <c r="BY421" s="305"/>
      <c r="BZ421" s="305"/>
      <c r="CA421" s="305"/>
      <c r="CB421" s="305"/>
      <c r="CC421" s="305"/>
      <c r="CD421" s="305"/>
      <c r="CE421" s="305"/>
      <c r="CF421" s="305"/>
      <c r="CG421" s="305"/>
      <c r="CH421" s="305"/>
      <c r="CI421" s="305"/>
      <c r="CJ421" s="305"/>
      <c r="CK421" s="305"/>
      <c r="CL421" s="305"/>
      <c r="CM421" s="305"/>
      <c r="CN421" s="305"/>
      <c r="CO421" s="305"/>
      <c r="CP421" s="305"/>
      <c r="CQ421" s="305"/>
      <c r="CR421" s="305"/>
      <c r="CS421" s="305"/>
      <c r="CT421" s="305"/>
      <c r="CU421" s="305"/>
      <c r="CV421" s="305"/>
      <c r="CW421" s="305"/>
      <c r="CX421" s="305"/>
      <c r="CY421" s="305"/>
      <c r="CZ421" s="305"/>
      <c r="DA421" s="305"/>
      <c r="DB421" s="305"/>
      <c r="DC421" s="305"/>
      <c r="DD421" s="305"/>
      <c r="DE421" s="305"/>
      <c r="DF421" s="305"/>
      <c r="DG421" s="305"/>
      <c r="DH421" s="305"/>
      <c r="DI421" s="305"/>
      <c r="DJ421" s="305"/>
      <c r="DK421" s="305"/>
      <c r="DL421" s="305"/>
      <c r="DM421" s="305"/>
      <c r="DN421" s="305"/>
      <c r="DO421" s="305"/>
      <c r="DP421" s="305"/>
      <c r="DQ421" s="305"/>
      <c r="DR421" s="305"/>
      <c r="DS421" s="305"/>
      <c r="DT421" s="305"/>
      <c r="DU421" s="305"/>
      <c r="DV421" s="305"/>
      <c r="DW421" s="305"/>
      <c r="DX421" s="305"/>
      <c r="DY421" s="305"/>
      <c r="DZ421" s="305"/>
      <c r="EA421" s="305"/>
      <c r="EB421" s="305"/>
      <c r="EC421" s="305"/>
      <c r="ED421" s="305"/>
      <c r="EE421" s="305"/>
      <c r="EF421" s="305"/>
      <c r="EG421" s="305"/>
      <c r="EH421" s="305"/>
      <c r="EI421" s="305"/>
      <c r="EJ421" s="305"/>
      <c r="EK421" s="305"/>
    </row>
    <row r="422" spans="1:141" s="299" customFormat="1">
      <c r="A422" s="305"/>
      <c r="B422" s="305"/>
      <c r="C422" s="305"/>
      <c r="D422" s="305"/>
      <c r="E422" s="305"/>
      <c r="F422" s="305"/>
      <c r="G422" s="305"/>
      <c r="H422" s="305"/>
      <c r="I422" s="305"/>
      <c r="J422" s="305"/>
      <c r="K422" s="305"/>
      <c r="L422" s="305"/>
      <c r="M422" s="305"/>
      <c r="N422" s="305"/>
      <c r="O422" s="305"/>
      <c r="P422" s="305"/>
      <c r="Q422" s="305"/>
      <c r="R422" s="305"/>
      <c r="S422" s="305"/>
      <c r="T422" s="305"/>
      <c r="U422" s="305"/>
      <c r="V422" s="305"/>
      <c r="W422" s="305"/>
      <c r="X422" s="305"/>
      <c r="Y422" s="305"/>
      <c r="Z422" s="305"/>
      <c r="AA422" s="305"/>
      <c r="AB422" s="305"/>
      <c r="AC422" s="305"/>
      <c r="AD422" s="305"/>
      <c r="AE422" s="305"/>
      <c r="AF422" s="305"/>
      <c r="AG422" s="305"/>
      <c r="AH422" s="305"/>
      <c r="AI422" s="305"/>
      <c r="AJ422" s="305"/>
      <c r="AK422" s="305"/>
      <c r="AL422" s="305"/>
      <c r="AM422" s="305"/>
      <c r="AN422" s="305"/>
      <c r="AO422" s="305"/>
      <c r="AP422" s="305"/>
      <c r="AQ422" s="305"/>
      <c r="AR422" s="305"/>
      <c r="AS422" s="305"/>
      <c r="AT422" s="305"/>
      <c r="AU422" s="305"/>
      <c r="AV422" s="305"/>
      <c r="AW422" s="305"/>
      <c r="AX422" s="305"/>
      <c r="AY422" s="305"/>
      <c r="AZ422" s="305"/>
      <c r="BA422" s="305"/>
      <c r="BB422" s="305"/>
      <c r="BC422" s="305"/>
      <c r="BD422" s="305"/>
      <c r="BE422" s="305"/>
      <c r="BF422" s="305"/>
      <c r="BG422" s="305"/>
      <c r="BH422" s="305"/>
      <c r="BI422" s="305"/>
      <c r="BJ422" s="305"/>
      <c r="BK422" s="305"/>
      <c r="BL422" s="305"/>
      <c r="BM422" s="305"/>
      <c r="BN422" s="305"/>
      <c r="BO422" s="305"/>
      <c r="BP422" s="305"/>
      <c r="BQ422" s="305"/>
      <c r="BR422" s="305"/>
      <c r="BS422" s="305"/>
      <c r="BT422" s="305"/>
      <c r="BU422" s="305"/>
      <c r="BV422" s="305"/>
      <c r="BW422" s="305"/>
      <c r="BX422" s="305"/>
      <c r="BY422" s="305"/>
      <c r="BZ422" s="305"/>
      <c r="CA422" s="305"/>
      <c r="CB422" s="305"/>
      <c r="CC422" s="305"/>
      <c r="CD422" s="305"/>
      <c r="CE422" s="305"/>
      <c r="CF422" s="305"/>
      <c r="CG422" s="305"/>
      <c r="CH422" s="305"/>
      <c r="CI422" s="305"/>
      <c r="CJ422" s="305"/>
      <c r="CK422" s="305"/>
      <c r="CL422" s="305"/>
      <c r="CM422" s="305"/>
      <c r="CN422" s="305"/>
      <c r="CO422" s="305"/>
      <c r="CP422" s="305"/>
      <c r="CQ422" s="305"/>
      <c r="CR422" s="305"/>
      <c r="CS422" s="305"/>
      <c r="CT422" s="305"/>
      <c r="CU422" s="305"/>
      <c r="CV422" s="305"/>
      <c r="CW422" s="305"/>
      <c r="CX422" s="305"/>
      <c r="CY422" s="305"/>
      <c r="CZ422" s="305"/>
      <c r="DA422" s="305"/>
      <c r="DB422" s="305"/>
      <c r="DC422" s="305"/>
      <c r="DD422" s="305"/>
      <c r="DE422" s="305"/>
      <c r="DF422" s="305"/>
      <c r="DG422" s="305"/>
      <c r="DH422" s="305"/>
      <c r="DI422" s="305"/>
      <c r="DJ422" s="305"/>
      <c r="DK422" s="305"/>
      <c r="DL422" s="305"/>
      <c r="DM422" s="305"/>
      <c r="DN422" s="305"/>
      <c r="DO422" s="305"/>
      <c r="DP422" s="305"/>
      <c r="DQ422" s="305"/>
      <c r="DR422" s="305"/>
      <c r="DS422" s="305"/>
      <c r="DT422" s="305"/>
      <c r="DU422" s="305"/>
      <c r="DV422" s="305"/>
      <c r="DW422" s="305"/>
      <c r="DX422" s="305"/>
      <c r="DY422" s="305"/>
      <c r="DZ422" s="305"/>
      <c r="EA422" s="305"/>
      <c r="EB422" s="305"/>
      <c r="EC422" s="305"/>
      <c r="ED422" s="305"/>
      <c r="EE422" s="305"/>
      <c r="EF422" s="305"/>
      <c r="EG422" s="305"/>
      <c r="EH422" s="305"/>
      <c r="EI422" s="305"/>
      <c r="EJ422" s="305"/>
      <c r="EK422" s="305"/>
    </row>
    <row r="423" spans="1:141" s="299" customFormat="1">
      <c r="A423" s="305"/>
      <c r="B423" s="305"/>
      <c r="C423" s="305"/>
      <c r="D423" s="305"/>
      <c r="E423" s="305"/>
      <c r="F423" s="305"/>
      <c r="G423" s="305"/>
      <c r="H423" s="305"/>
      <c r="I423" s="305"/>
      <c r="J423" s="305"/>
      <c r="K423" s="305"/>
      <c r="L423" s="305"/>
      <c r="M423" s="305"/>
      <c r="N423" s="305"/>
      <c r="O423" s="305"/>
      <c r="P423" s="305"/>
      <c r="Q423" s="305"/>
      <c r="R423" s="305"/>
      <c r="S423" s="305"/>
      <c r="T423" s="305"/>
      <c r="U423" s="305"/>
      <c r="V423" s="305"/>
      <c r="W423" s="305"/>
      <c r="X423" s="305"/>
      <c r="Y423" s="305"/>
      <c r="Z423" s="305"/>
      <c r="AA423" s="305"/>
      <c r="AB423" s="305"/>
      <c r="AC423" s="305"/>
      <c r="AD423" s="305"/>
      <c r="AE423" s="305"/>
      <c r="AF423" s="305"/>
      <c r="AG423" s="305"/>
      <c r="AH423" s="305"/>
      <c r="AI423" s="305"/>
      <c r="AJ423" s="305"/>
      <c r="AK423" s="305"/>
      <c r="AL423" s="305"/>
      <c r="AM423" s="305"/>
      <c r="AN423" s="305"/>
      <c r="AO423" s="305"/>
      <c r="AP423" s="305"/>
      <c r="AQ423" s="305"/>
      <c r="AR423" s="305"/>
      <c r="AS423" s="305"/>
      <c r="AT423" s="305"/>
      <c r="AU423" s="305"/>
      <c r="AV423" s="305"/>
      <c r="AW423" s="305"/>
      <c r="AX423" s="305"/>
      <c r="AY423" s="305"/>
      <c r="AZ423" s="305"/>
      <c r="BA423" s="305"/>
      <c r="BB423" s="305"/>
      <c r="BC423" s="305"/>
      <c r="BD423" s="305"/>
      <c r="BE423" s="305"/>
      <c r="BF423" s="305"/>
      <c r="BG423" s="305"/>
      <c r="BH423" s="305"/>
      <c r="BI423" s="305"/>
      <c r="BJ423" s="305"/>
      <c r="BK423" s="305"/>
      <c r="BL423" s="305"/>
      <c r="BM423" s="305"/>
      <c r="BN423" s="305"/>
      <c r="BO423" s="305"/>
      <c r="BP423" s="305"/>
      <c r="BQ423" s="305"/>
      <c r="BR423" s="305"/>
      <c r="BS423" s="305"/>
      <c r="BT423" s="305"/>
      <c r="BU423" s="305"/>
      <c r="BV423" s="305"/>
      <c r="BW423" s="305"/>
      <c r="BX423" s="305"/>
      <c r="BY423" s="305"/>
      <c r="BZ423" s="305"/>
      <c r="CA423" s="305"/>
      <c r="CB423" s="305"/>
      <c r="CC423" s="305"/>
      <c r="CD423" s="305"/>
      <c r="CE423" s="305"/>
      <c r="CF423" s="305"/>
      <c r="CG423" s="305"/>
      <c r="CH423" s="305"/>
      <c r="CI423" s="305"/>
      <c r="CJ423" s="305"/>
      <c r="CK423" s="305"/>
      <c r="CL423" s="305"/>
      <c r="CM423" s="305"/>
      <c r="CN423" s="305"/>
      <c r="CO423" s="305"/>
      <c r="CP423" s="305"/>
      <c r="CQ423" s="305"/>
      <c r="CR423" s="305"/>
      <c r="CS423" s="305"/>
      <c r="CT423" s="305"/>
      <c r="CU423" s="305"/>
      <c r="CV423" s="305"/>
      <c r="CW423" s="305"/>
      <c r="CX423" s="305"/>
      <c r="CY423" s="305"/>
      <c r="CZ423" s="305"/>
      <c r="DA423" s="305"/>
      <c r="DB423" s="305"/>
      <c r="DC423" s="305"/>
      <c r="DD423" s="305"/>
      <c r="DE423" s="305"/>
      <c r="DF423" s="305"/>
      <c r="DG423" s="305"/>
      <c r="DH423" s="305"/>
      <c r="DI423" s="305"/>
      <c r="DJ423" s="305"/>
      <c r="DK423" s="305"/>
      <c r="DL423" s="305"/>
      <c r="DM423" s="305"/>
      <c r="DN423" s="305"/>
      <c r="DO423" s="305"/>
      <c r="DP423" s="305"/>
      <c r="DQ423" s="305"/>
      <c r="DR423" s="305"/>
      <c r="DS423" s="305"/>
      <c r="DT423" s="305"/>
      <c r="DU423" s="305"/>
      <c r="DV423" s="305"/>
      <c r="DW423" s="305"/>
      <c r="DX423" s="305"/>
      <c r="DY423" s="305"/>
      <c r="DZ423" s="305"/>
      <c r="EA423" s="305"/>
      <c r="EB423" s="305"/>
      <c r="EC423" s="305"/>
      <c r="ED423" s="305"/>
      <c r="EE423" s="305"/>
      <c r="EF423" s="305"/>
      <c r="EG423" s="305"/>
      <c r="EH423" s="305"/>
      <c r="EI423" s="305"/>
      <c r="EJ423" s="305"/>
      <c r="EK423" s="305"/>
    </row>
    <row r="424" spans="1:141" s="299" customFormat="1">
      <c r="A424" s="305"/>
      <c r="B424" s="305"/>
      <c r="C424" s="305"/>
      <c r="D424" s="305"/>
      <c r="E424" s="305"/>
      <c r="F424" s="305"/>
      <c r="G424" s="305"/>
      <c r="H424" s="305"/>
      <c r="I424" s="305"/>
      <c r="J424" s="305"/>
      <c r="K424" s="305"/>
      <c r="L424" s="305"/>
      <c r="M424" s="305"/>
      <c r="N424" s="305"/>
      <c r="O424" s="305"/>
      <c r="P424" s="305"/>
      <c r="Q424" s="305"/>
      <c r="R424" s="305"/>
      <c r="S424" s="305"/>
      <c r="T424" s="305"/>
      <c r="U424" s="305"/>
      <c r="V424" s="305"/>
      <c r="W424" s="305"/>
      <c r="X424" s="305"/>
      <c r="Y424" s="305"/>
      <c r="Z424" s="305"/>
      <c r="AA424" s="305"/>
      <c r="AB424" s="305"/>
      <c r="AC424" s="305"/>
      <c r="AD424" s="305"/>
      <c r="AE424" s="305"/>
      <c r="AF424" s="305"/>
      <c r="AG424" s="305"/>
      <c r="AH424" s="305"/>
      <c r="AI424" s="305"/>
      <c r="AJ424" s="305"/>
      <c r="AK424" s="305"/>
      <c r="AL424" s="305"/>
      <c r="AM424" s="305"/>
      <c r="AN424" s="305"/>
      <c r="AO424" s="305"/>
      <c r="AP424" s="305"/>
      <c r="AQ424" s="305"/>
      <c r="AR424" s="305"/>
      <c r="AS424" s="305"/>
      <c r="AT424" s="305"/>
      <c r="AU424" s="305"/>
      <c r="AV424" s="305"/>
      <c r="AW424" s="305"/>
      <c r="AX424" s="305"/>
      <c r="AY424" s="305"/>
      <c r="AZ424" s="305"/>
      <c r="BA424" s="305"/>
      <c r="BB424" s="305"/>
      <c r="BC424" s="305"/>
      <c r="BD424" s="305"/>
      <c r="BE424" s="305"/>
      <c r="BF424" s="305"/>
      <c r="BG424" s="305"/>
      <c r="BH424" s="305"/>
      <c r="BI424" s="305"/>
      <c r="BJ424" s="305"/>
      <c r="BK424" s="305"/>
      <c r="BL424" s="305"/>
      <c r="BM424" s="305"/>
      <c r="BN424" s="305"/>
      <c r="BO424" s="305"/>
      <c r="BP424" s="305"/>
      <c r="BQ424" s="305"/>
      <c r="BR424" s="305"/>
      <c r="BS424" s="305"/>
      <c r="BT424" s="305"/>
      <c r="BU424" s="305"/>
      <c r="BV424" s="305"/>
      <c r="BW424" s="305"/>
      <c r="BX424" s="305"/>
      <c r="BY424" s="305"/>
      <c r="BZ424" s="305"/>
      <c r="CA424" s="305"/>
      <c r="CB424" s="305"/>
      <c r="CC424" s="305"/>
      <c r="CD424" s="305"/>
      <c r="CE424" s="305"/>
      <c r="CF424" s="305"/>
      <c r="CG424" s="305"/>
      <c r="CH424" s="305"/>
      <c r="CI424" s="305"/>
      <c r="CJ424" s="305"/>
      <c r="CK424" s="305"/>
      <c r="CL424" s="305"/>
      <c r="CM424" s="305"/>
      <c r="CN424" s="305"/>
      <c r="CO424" s="305"/>
      <c r="CP424" s="305"/>
      <c r="CQ424" s="305"/>
      <c r="CR424" s="305"/>
      <c r="CS424" s="305"/>
      <c r="CT424" s="305"/>
      <c r="CU424" s="305"/>
      <c r="CV424" s="305"/>
      <c r="CW424" s="305"/>
      <c r="CX424" s="305"/>
      <c r="CY424" s="305"/>
      <c r="CZ424" s="305"/>
      <c r="DA424" s="305"/>
      <c r="DB424" s="305"/>
      <c r="DC424" s="305"/>
      <c r="DD424" s="305"/>
      <c r="DE424" s="305"/>
      <c r="DF424" s="305"/>
      <c r="DG424" s="305"/>
      <c r="DH424" s="305"/>
      <c r="DI424" s="305"/>
      <c r="DJ424" s="305"/>
      <c r="DK424" s="305"/>
      <c r="DL424" s="305"/>
      <c r="DM424" s="305"/>
      <c r="DN424" s="305"/>
      <c r="DO424" s="305"/>
      <c r="DP424" s="305"/>
      <c r="DQ424" s="305"/>
      <c r="DR424" s="305"/>
      <c r="DS424" s="305"/>
      <c r="DT424" s="305"/>
      <c r="DU424" s="305"/>
      <c r="DV424" s="305"/>
      <c r="DW424" s="305"/>
      <c r="DX424" s="305"/>
      <c r="DY424" s="305"/>
      <c r="DZ424" s="305"/>
      <c r="EA424" s="305"/>
      <c r="EB424" s="305"/>
      <c r="EC424" s="305"/>
      <c r="ED424" s="305"/>
      <c r="EE424" s="305"/>
      <c r="EF424" s="305"/>
      <c r="EG424" s="305"/>
      <c r="EH424" s="305"/>
      <c r="EI424" s="305"/>
      <c r="EJ424" s="305"/>
      <c r="EK424" s="305"/>
    </row>
    <row r="425" spans="1:141" s="299" customFormat="1">
      <c r="A425" s="305"/>
      <c r="B425" s="305"/>
      <c r="C425" s="305"/>
      <c r="D425" s="305"/>
      <c r="E425" s="305"/>
      <c r="F425" s="305"/>
      <c r="G425" s="305"/>
      <c r="H425" s="305"/>
      <c r="I425" s="305"/>
      <c r="J425" s="305"/>
      <c r="K425" s="305"/>
      <c r="L425" s="305"/>
      <c r="M425" s="305"/>
      <c r="N425" s="305"/>
      <c r="O425" s="305"/>
      <c r="P425" s="305"/>
      <c r="Q425" s="305"/>
      <c r="R425" s="305"/>
      <c r="S425" s="305"/>
      <c r="T425" s="305"/>
      <c r="U425" s="305"/>
      <c r="V425" s="305"/>
      <c r="W425" s="305"/>
      <c r="X425" s="305"/>
      <c r="Y425" s="305"/>
      <c r="Z425" s="305"/>
      <c r="AA425" s="305"/>
      <c r="AB425" s="305"/>
      <c r="AC425" s="305"/>
      <c r="AD425" s="305"/>
      <c r="AE425" s="305"/>
      <c r="AF425" s="305"/>
      <c r="AG425" s="305"/>
      <c r="AH425" s="305"/>
      <c r="AI425" s="305"/>
      <c r="AJ425" s="305"/>
      <c r="AK425" s="305"/>
      <c r="AL425" s="305"/>
      <c r="AM425" s="305"/>
      <c r="AN425" s="305"/>
      <c r="AO425" s="305"/>
      <c r="AP425" s="305"/>
      <c r="AQ425" s="305"/>
      <c r="AR425" s="305"/>
      <c r="AS425" s="305"/>
      <c r="AT425" s="305"/>
      <c r="AU425" s="305"/>
      <c r="AV425" s="305"/>
      <c r="AW425" s="305"/>
      <c r="AX425" s="305"/>
      <c r="AY425" s="305"/>
      <c r="AZ425" s="305"/>
      <c r="BA425" s="305"/>
      <c r="BB425" s="305"/>
      <c r="BC425" s="305"/>
      <c r="BD425" s="305"/>
      <c r="BE425" s="305"/>
      <c r="BF425" s="305"/>
      <c r="BG425" s="305"/>
      <c r="BH425" s="305"/>
      <c r="BI425" s="305"/>
      <c r="BJ425" s="305"/>
      <c r="BK425" s="305"/>
      <c r="BL425" s="305"/>
      <c r="BM425" s="305"/>
      <c r="BN425" s="305"/>
      <c r="BO425" s="305"/>
      <c r="BP425" s="305"/>
      <c r="BQ425" s="305"/>
      <c r="BR425" s="305"/>
      <c r="BS425" s="305"/>
      <c r="BT425" s="305"/>
      <c r="BU425" s="305"/>
      <c r="BV425" s="305"/>
      <c r="BW425" s="305"/>
      <c r="BX425" s="305"/>
      <c r="BY425" s="305"/>
      <c r="BZ425" s="305"/>
      <c r="CA425" s="305"/>
      <c r="CB425" s="305"/>
      <c r="CC425" s="305"/>
      <c r="CD425" s="305"/>
      <c r="CE425" s="305"/>
      <c r="CF425" s="305"/>
      <c r="CG425" s="305"/>
      <c r="CH425" s="305"/>
      <c r="CI425" s="305"/>
      <c r="CJ425" s="305"/>
      <c r="CK425" s="305"/>
      <c r="CL425" s="305"/>
      <c r="CM425" s="305"/>
      <c r="CN425" s="305"/>
      <c r="CO425" s="305"/>
      <c r="CP425" s="305"/>
      <c r="CQ425" s="305"/>
      <c r="CR425" s="305"/>
      <c r="CS425" s="305"/>
      <c r="CT425" s="305"/>
      <c r="CU425" s="305"/>
      <c r="CV425" s="305"/>
      <c r="CW425" s="305"/>
      <c r="CX425" s="305"/>
      <c r="CY425" s="305"/>
      <c r="CZ425" s="305"/>
      <c r="DA425" s="305"/>
      <c r="DB425" s="305"/>
      <c r="DC425" s="305"/>
      <c r="DD425" s="305"/>
      <c r="DE425" s="305"/>
      <c r="DF425" s="305"/>
      <c r="DG425" s="305"/>
      <c r="DH425" s="305"/>
      <c r="DI425" s="305"/>
      <c r="DJ425" s="305"/>
      <c r="DK425" s="305"/>
      <c r="DL425" s="305"/>
      <c r="DM425" s="305"/>
      <c r="DN425" s="305"/>
      <c r="DO425" s="305"/>
      <c r="DP425" s="305"/>
      <c r="DQ425" s="305"/>
      <c r="DR425" s="305"/>
      <c r="DS425" s="305"/>
      <c r="DT425" s="305"/>
      <c r="DU425" s="305"/>
      <c r="DV425" s="305"/>
      <c r="DW425" s="305"/>
      <c r="DX425" s="305"/>
      <c r="DY425" s="305"/>
      <c r="DZ425" s="305"/>
      <c r="EA425" s="305"/>
      <c r="EB425" s="305"/>
      <c r="EC425" s="305"/>
      <c r="ED425" s="305"/>
      <c r="EE425" s="305"/>
      <c r="EF425" s="305"/>
      <c r="EG425" s="305"/>
      <c r="EH425" s="305"/>
      <c r="EI425" s="305"/>
      <c r="EJ425" s="305"/>
      <c r="EK425" s="305"/>
    </row>
    <row r="426" spans="1:141" s="299" customFormat="1">
      <c r="A426" s="305"/>
      <c r="B426" s="305"/>
      <c r="C426" s="305"/>
      <c r="D426" s="305"/>
      <c r="E426" s="305"/>
      <c r="F426" s="305"/>
      <c r="G426" s="305"/>
      <c r="H426" s="305"/>
      <c r="I426" s="305"/>
      <c r="J426" s="305"/>
      <c r="K426" s="305"/>
      <c r="L426" s="305"/>
      <c r="M426" s="305"/>
      <c r="N426" s="305"/>
      <c r="O426" s="305"/>
      <c r="P426" s="305"/>
      <c r="Q426" s="305"/>
      <c r="R426" s="305"/>
      <c r="S426" s="305"/>
      <c r="T426" s="305"/>
      <c r="U426" s="305"/>
      <c r="V426" s="305"/>
      <c r="W426" s="305"/>
      <c r="X426" s="305"/>
      <c r="Y426" s="305"/>
      <c r="Z426" s="305"/>
      <c r="AA426" s="305"/>
      <c r="AB426" s="305"/>
      <c r="AC426" s="305"/>
      <c r="AD426" s="305"/>
      <c r="AE426" s="305"/>
      <c r="AF426" s="305"/>
      <c r="AG426" s="305"/>
      <c r="AH426" s="305"/>
      <c r="AI426" s="305"/>
      <c r="AJ426" s="305"/>
      <c r="AK426" s="305"/>
      <c r="AL426" s="305"/>
      <c r="AM426" s="305"/>
      <c r="AN426" s="305"/>
      <c r="AO426" s="305"/>
      <c r="AP426" s="305"/>
      <c r="AQ426" s="305"/>
      <c r="AR426" s="305"/>
      <c r="AS426" s="305"/>
      <c r="AT426" s="305"/>
      <c r="AU426" s="305"/>
      <c r="AV426" s="305"/>
      <c r="AW426" s="305"/>
      <c r="AX426" s="305"/>
      <c r="AY426" s="305"/>
      <c r="AZ426" s="305"/>
      <c r="BA426" s="305"/>
      <c r="BB426" s="305"/>
      <c r="BC426" s="305"/>
      <c r="BD426" s="305"/>
      <c r="BE426" s="305"/>
      <c r="BF426" s="305"/>
      <c r="BG426" s="305"/>
      <c r="BH426" s="305"/>
      <c r="BI426" s="305"/>
      <c r="BJ426" s="305"/>
      <c r="BK426" s="305"/>
      <c r="BL426" s="305"/>
      <c r="BM426" s="305"/>
      <c r="BN426" s="305"/>
      <c r="BO426" s="305"/>
      <c r="BP426" s="305"/>
      <c r="BQ426" s="305"/>
      <c r="BR426" s="305"/>
      <c r="BS426" s="305"/>
      <c r="BT426" s="305"/>
      <c r="BU426" s="305"/>
      <c r="BV426" s="305"/>
      <c r="BW426" s="305"/>
      <c r="BX426" s="305"/>
      <c r="BY426" s="305"/>
      <c r="BZ426" s="305"/>
      <c r="CA426" s="305"/>
      <c r="CB426" s="305"/>
      <c r="CC426" s="305"/>
      <c r="CD426" s="305"/>
      <c r="CE426" s="305"/>
      <c r="CF426" s="305"/>
      <c r="CG426" s="305"/>
      <c r="CH426" s="305"/>
      <c r="CI426" s="305"/>
      <c r="CJ426" s="305"/>
      <c r="CK426" s="305"/>
      <c r="CL426" s="305"/>
      <c r="CM426" s="305"/>
      <c r="CN426" s="305"/>
      <c r="CO426" s="305"/>
      <c r="CP426" s="305"/>
      <c r="CQ426" s="305"/>
      <c r="CR426" s="305"/>
      <c r="CS426" s="305"/>
      <c r="CT426" s="305"/>
      <c r="CU426" s="305"/>
      <c r="CV426" s="305"/>
      <c r="CW426" s="305"/>
      <c r="CX426" s="305"/>
      <c r="CY426" s="305"/>
      <c r="CZ426" s="305"/>
      <c r="DA426" s="305"/>
      <c r="DB426" s="305"/>
      <c r="DC426" s="305"/>
      <c r="DD426" s="305"/>
      <c r="DE426" s="305"/>
      <c r="DF426" s="305"/>
      <c r="DG426" s="305"/>
      <c r="DH426" s="305"/>
      <c r="DI426" s="305"/>
      <c r="DJ426" s="305"/>
      <c r="DK426" s="305"/>
      <c r="DL426" s="305"/>
      <c r="DM426" s="305"/>
      <c r="DN426" s="305"/>
      <c r="DO426" s="305"/>
      <c r="DP426" s="305"/>
      <c r="DQ426" s="305"/>
      <c r="DR426" s="305"/>
      <c r="DS426" s="305"/>
      <c r="DT426" s="305"/>
      <c r="DU426" s="305"/>
      <c r="DV426" s="305"/>
      <c r="DW426" s="305"/>
      <c r="DX426" s="305"/>
      <c r="DY426" s="305"/>
      <c r="DZ426" s="305"/>
      <c r="EA426" s="305"/>
      <c r="EB426" s="305"/>
      <c r="EC426" s="305"/>
      <c r="ED426" s="305"/>
      <c r="EE426" s="305"/>
      <c r="EF426" s="305"/>
      <c r="EG426" s="305"/>
      <c r="EH426" s="305"/>
      <c r="EI426" s="305"/>
      <c r="EJ426" s="305"/>
      <c r="EK426" s="305"/>
    </row>
    <row r="427" spans="1:141" s="299" customFormat="1">
      <c r="A427" s="305"/>
      <c r="B427" s="305"/>
      <c r="C427" s="305"/>
      <c r="D427" s="305"/>
      <c r="E427" s="305"/>
      <c r="F427" s="305"/>
      <c r="G427" s="305"/>
      <c r="H427" s="305"/>
      <c r="I427" s="305"/>
      <c r="J427" s="305"/>
      <c r="K427" s="305"/>
      <c r="L427" s="305"/>
      <c r="M427" s="305"/>
      <c r="N427" s="305"/>
      <c r="O427" s="305"/>
      <c r="P427" s="305"/>
      <c r="Q427" s="305"/>
      <c r="R427" s="305"/>
      <c r="S427" s="305"/>
      <c r="T427" s="305"/>
      <c r="U427" s="305"/>
      <c r="V427" s="305"/>
      <c r="W427" s="305"/>
      <c r="X427" s="305"/>
      <c r="Y427" s="305"/>
      <c r="Z427" s="305"/>
      <c r="AA427" s="305"/>
      <c r="AB427" s="305"/>
      <c r="AC427" s="305"/>
      <c r="AD427" s="305"/>
      <c r="AE427" s="305"/>
      <c r="AF427" s="305"/>
      <c r="AG427" s="305"/>
      <c r="AH427" s="305"/>
      <c r="AI427" s="305"/>
      <c r="AJ427" s="305"/>
      <c r="AK427" s="305"/>
      <c r="AL427" s="305"/>
      <c r="AM427" s="305"/>
      <c r="AN427" s="305"/>
      <c r="AO427" s="305"/>
      <c r="AP427" s="305"/>
      <c r="AQ427" s="305"/>
      <c r="AR427" s="305"/>
      <c r="AS427" s="305"/>
      <c r="AT427" s="305"/>
      <c r="AU427" s="305"/>
      <c r="AV427" s="305"/>
      <c r="AW427" s="305"/>
      <c r="AX427" s="305"/>
      <c r="AY427" s="305"/>
      <c r="AZ427" s="305"/>
      <c r="BA427" s="305"/>
      <c r="BB427" s="305"/>
      <c r="BC427" s="305"/>
      <c r="BD427" s="305"/>
      <c r="BE427" s="305"/>
      <c r="BF427" s="305"/>
      <c r="BG427" s="305"/>
      <c r="BH427" s="305"/>
      <c r="BI427" s="305"/>
      <c r="BJ427" s="305"/>
      <c r="BK427" s="305"/>
      <c r="BL427" s="305"/>
      <c r="BM427" s="305"/>
      <c r="BN427" s="305"/>
      <c r="BO427" s="305"/>
      <c r="BP427" s="305"/>
      <c r="BQ427" s="305"/>
      <c r="BR427" s="305"/>
      <c r="BS427" s="305"/>
      <c r="BT427" s="305"/>
      <c r="BU427" s="305"/>
      <c r="BV427" s="305"/>
      <c r="BW427" s="305"/>
      <c r="BX427" s="305"/>
      <c r="BY427" s="305"/>
      <c r="BZ427" s="305"/>
      <c r="CA427" s="305"/>
      <c r="CB427" s="305"/>
      <c r="CC427" s="305"/>
      <c r="CD427" s="305"/>
      <c r="CE427" s="305"/>
      <c r="CF427" s="305"/>
      <c r="CG427" s="305"/>
      <c r="CH427" s="305"/>
      <c r="CI427" s="305"/>
      <c r="CJ427" s="305"/>
      <c r="CK427" s="305"/>
      <c r="CL427" s="305"/>
      <c r="CM427" s="305"/>
      <c r="CN427" s="305"/>
      <c r="CO427" s="305"/>
      <c r="CP427" s="305"/>
      <c r="CQ427" s="305"/>
      <c r="CR427" s="305"/>
      <c r="CS427" s="305"/>
      <c r="CT427" s="305"/>
      <c r="CU427" s="305"/>
      <c r="CV427" s="305"/>
      <c r="CW427" s="305"/>
      <c r="CX427" s="305"/>
      <c r="CY427" s="305"/>
      <c r="CZ427" s="305"/>
      <c r="DA427" s="305"/>
      <c r="DB427" s="305"/>
      <c r="DC427" s="305"/>
      <c r="DD427" s="305"/>
      <c r="DE427" s="305"/>
      <c r="DF427" s="305"/>
      <c r="DG427" s="305"/>
      <c r="DH427" s="305"/>
      <c r="DI427" s="305"/>
      <c r="DJ427" s="305"/>
      <c r="DK427" s="305"/>
      <c r="DL427" s="305"/>
      <c r="DM427" s="305"/>
      <c r="DN427" s="305"/>
      <c r="DO427" s="305"/>
      <c r="DP427" s="305"/>
      <c r="DQ427" s="305"/>
      <c r="DR427" s="305"/>
      <c r="DS427" s="305"/>
      <c r="DT427" s="305"/>
      <c r="DU427" s="305"/>
      <c r="DV427" s="305"/>
      <c r="DW427" s="305"/>
      <c r="DX427" s="305"/>
      <c r="DY427" s="305"/>
      <c r="DZ427" s="305"/>
      <c r="EA427" s="305"/>
      <c r="EB427" s="305"/>
      <c r="EC427" s="305"/>
      <c r="ED427" s="305"/>
      <c r="EE427" s="305"/>
      <c r="EF427" s="305"/>
      <c r="EG427" s="305"/>
      <c r="EH427" s="305"/>
      <c r="EI427" s="305"/>
      <c r="EJ427" s="305"/>
      <c r="EK427" s="305"/>
    </row>
    <row r="428" spans="1:141" s="299" customFormat="1">
      <c r="A428" s="305"/>
      <c r="B428" s="305"/>
      <c r="C428" s="305"/>
      <c r="D428" s="305"/>
      <c r="E428" s="305"/>
      <c r="F428" s="305"/>
      <c r="G428" s="305"/>
      <c r="H428" s="305"/>
      <c r="I428" s="305"/>
      <c r="J428" s="305"/>
      <c r="K428" s="305"/>
      <c r="L428" s="305"/>
      <c r="M428" s="305"/>
      <c r="N428" s="305"/>
      <c r="O428" s="305"/>
      <c r="P428" s="305"/>
      <c r="Q428" s="305"/>
      <c r="R428" s="305"/>
      <c r="S428" s="305"/>
      <c r="T428" s="305"/>
      <c r="U428" s="305"/>
      <c r="V428" s="305"/>
      <c r="W428" s="305"/>
      <c r="X428" s="305"/>
      <c r="Y428" s="305"/>
      <c r="Z428" s="305"/>
      <c r="AA428" s="305"/>
      <c r="AB428" s="305"/>
      <c r="AC428" s="305"/>
      <c r="AD428" s="305"/>
      <c r="AE428" s="305"/>
      <c r="AF428" s="305"/>
      <c r="AG428" s="305"/>
      <c r="AH428" s="305"/>
      <c r="AI428" s="305"/>
      <c r="AJ428" s="305"/>
      <c r="AK428" s="305"/>
      <c r="AL428" s="305"/>
      <c r="AM428" s="305"/>
      <c r="AN428" s="305"/>
      <c r="AO428" s="305"/>
      <c r="AP428" s="305"/>
      <c r="AQ428" s="305"/>
      <c r="AR428" s="305"/>
      <c r="AS428" s="305"/>
      <c r="AT428" s="305"/>
      <c r="AU428" s="305"/>
      <c r="AV428" s="305"/>
      <c r="AW428" s="305"/>
      <c r="AX428" s="305"/>
      <c r="AY428" s="305"/>
      <c r="AZ428" s="305"/>
      <c r="BA428" s="305"/>
      <c r="BB428" s="305"/>
      <c r="BC428" s="305"/>
      <c r="BD428" s="305"/>
      <c r="BE428" s="305"/>
      <c r="BF428" s="305"/>
      <c r="BG428" s="305"/>
      <c r="BH428" s="305"/>
      <c r="BI428" s="305"/>
      <c r="BJ428" s="305"/>
      <c r="BK428" s="305"/>
      <c r="BL428" s="305"/>
      <c r="BM428" s="305"/>
      <c r="BN428" s="305"/>
      <c r="BO428" s="305"/>
      <c r="BP428" s="305"/>
      <c r="BQ428" s="305"/>
      <c r="BR428" s="305"/>
      <c r="BS428" s="305"/>
      <c r="BT428" s="305"/>
      <c r="BU428" s="305"/>
      <c r="BV428" s="305"/>
      <c r="BW428" s="305"/>
      <c r="BX428" s="305"/>
      <c r="BY428" s="305"/>
      <c r="BZ428" s="305"/>
      <c r="CA428" s="305"/>
      <c r="CB428" s="305"/>
      <c r="CC428" s="305"/>
      <c r="CD428" s="305"/>
      <c r="CE428" s="305"/>
      <c r="CF428" s="305"/>
      <c r="CG428" s="305"/>
      <c r="CH428" s="305"/>
      <c r="CI428" s="305"/>
      <c r="CJ428" s="305"/>
      <c r="CK428" s="305"/>
      <c r="CL428" s="305"/>
      <c r="CM428" s="305"/>
      <c r="CN428" s="305"/>
      <c r="CO428" s="305"/>
      <c r="CP428" s="305"/>
      <c r="CQ428" s="305"/>
      <c r="CR428" s="305"/>
      <c r="CS428" s="305"/>
      <c r="CT428" s="305"/>
      <c r="CU428" s="305"/>
      <c r="CV428" s="305"/>
      <c r="CW428" s="305"/>
      <c r="CX428" s="305"/>
      <c r="CY428" s="305"/>
      <c r="CZ428" s="305"/>
      <c r="DA428" s="305"/>
      <c r="DB428" s="305"/>
      <c r="DC428" s="305"/>
      <c r="DD428" s="305"/>
      <c r="DE428" s="305"/>
      <c r="DF428" s="305"/>
      <c r="DG428" s="305"/>
      <c r="DH428" s="305"/>
      <c r="DI428" s="305"/>
      <c r="DJ428" s="305"/>
      <c r="DK428" s="305"/>
      <c r="DL428" s="305"/>
      <c r="DM428" s="305"/>
      <c r="DN428" s="305"/>
      <c r="DO428" s="305"/>
      <c r="DP428" s="305"/>
      <c r="DQ428" s="305"/>
      <c r="DR428" s="305"/>
      <c r="DS428" s="305"/>
      <c r="DT428" s="305"/>
      <c r="DU428" s="305"/>
      <c r="DV428" s="305"/>
      <c r="DW428" s="305"/>
      <c r="DX428" s="305"/>
      <c r="DY428" s="305"/>
      <c r="DZ428" s="305"/>
      <c r="EA428" s="305"/>
      <c r="EB428" s="305"/>
      <c r="EC428" s="305"/>
      <c r="ED428" s="305"/>
      <c r="EE428" s="305"/>
      <c r="EF428" s="305"/>
      <c r="EG428" s="305"/>
      <c r="EH428" s="305"/>
      <c r="EI428" s="305"/>
      <c r="EJ428" s="305"/>
      <c r="EK428" s="305"/>
    </row>
    <row r="429" spans="1:141" s="299" customFormat="1">
      <c r="A429" s="305"/>
      <c r="B429" s="305"/>
      <c r="C429" s="305"/>
      <c r="D429" s="305"/>
      <c r="E429" s="305"/>
      <c r="F429" s="305"/>
      <c r="G429" s="305"/>
      <c r="H429" s="305"/>
      <c r="I429" s="305"/>
      <c r="J429" s="305"/>
      <c r="K429" s="305"/>
      <c r="L429" s="305"/>
      <c r="M429" s="305"/>
      <c r="N429" s="305"/>
      <c r="O429" s="305"/>
      <c r="P429" s="305"/>
      <c r="Q429" s="305"/>
      <c r="R429" s="305"/>
      <c r="S429" s="305"/>
      <c r="T429" s="305"/>
      <c r="U429" s="305"/>
      <c r="V429" s="305"/>
      <c r="W429" s="305"/>
      <c r="X429" s="305"/>
      <c r="Y429" s="305"/>
      <c r="Z429" s="305"/>
      <c r="AA429" s="305"/>
      <c r="AB429" s="305"/>
      <c r="AC429" s="305"/>
      <c r="AD429" s="305"/>
      <c r="AE429" s="305"/>
      <c r="AF429" s="305"/>
      <c r="AG429" s="305"/>
      <c r="AH429" s="305"/>
      <c r="AI429" s="305"/>
      <c r="AJ429" s="305"/>
      <c r="AK429" s="305"/>
      <c r="AL429" s="305"/>
      <c r="AM429" s="305"/>
      <c r="AN429" s="305"/>
      <c r="AO429" s="305"/>
      <c r="AP429" s="305"/>
      <c r="AQ429" s="305"/>
      <c r="AR429" s="305"/>
      <c r="AS429" s="305"/>
      <c r="AT429" s="305"/>
      <c r="AU429" s="305"/>
      <c r="AV429" s="305"/>
      <c r="AW429" s="305"/>
      <c r="AX429" s="305"/>
      <c r="AY429" s="305"/>
      <c r="AZ429" s="305"/>
      <c r="BA429" s="305"/>
      <c r="BB429" s="305"/>
      <c r="BC429" s="305"/>
      <c r="BD429" s="305"/>
      <c r="BE429" s="305"/>
      <c r="BF429" s="305"/>
      <c r="BG429" s="305"/>
      <c r="BH429" s="305"/>
      <c r="BI429" s="305"/>
      <c r="BJ429" s="305"/>
      <c r="BK429" s="305"/>
      <c r="BL429" s="305"/>
      <c r="BM429" s="305"/>
      <c r="BN429" s="305"/>
      <c r="BO429" s="305"/>
      <c r="BP429" s="305"/>
      <c r="BQ429" s="305"/>
      <c r="BR429" s="305"/>
      <c r="BS429" s="305"/>
      <c r="BT429" s="305"/>
      <c r="BU429" s="305"/>
      <c r="BV429" s="305"/>
      <c r="BW429" s="305"/>
      <c r="BX429" s="305"/>
      <c r="BY429" s="305"/>
      <c r="BZ429" s="305"/>
      <c r="CA429" s="305"/>
      <c r="CB429" s="305"/>
      <c r="CC429" s="305"/>
      <c r="CD429" s="305"/>
      <c r="CE429" s="305"/>
      <c r="CF429" s="305"/>
      <c r="CG429" s="305"/>
      <c r="CH429" s="305"/>
      <c r="CI429" s="305"/>
      <c r="CJ429" s="305"/>
      <c r="CK429" s="305"/>
      <c r="CL429" s="305"/>
      <c r="CM429" s="305"/>
      <c r="CN429" s="305"/>
      <c r="CO429" s="305"/>
      <c r="CP429" s="305"/>
      <c r="CQ429" s="305"/>
      <c r="CR429" s="305"/>
      <c r="CS429" s="305"/>
      <c r="CT429" s="305"/>
      <c r="CU429" s="305"/>
      <c r="CV429" s="305"/>
      <c r="CW429" s="305"/>
      <c r="CX429" s="305"/>
      <c r="CY429" s="305"/>
      <c r="CZ429" s="305"/>
      <c r="DA429" s="305"/>
      <c r="DB429" s="305"/>
      <c r="DC429" s="305"/>
      <c r="DD429" s="305"/>
      <c r="DE429" s="305"/>
      <c r="DF429" s="305"/>
      <c r="DG429" s="305"/>
      <c r="DH429" s="305"/>
      <c r="DI429" s="305"/>
      <c r="DJ429" s="305"/>
      <c r="DK429" s="305"/>
      <c r="DL429" s="305"/>
      <c r="DM429" s="305"/>
      <c r="DN429" s="305"/>
      <c r="DO429" s="305"/>
      <c r="DP429" s="305"/>
      <c r="DQ429" s="305"/>
      <c r="DR429" s="305"/>
      <c r="DS429" s="305"/>
      <c r="DT429" s="305"/>
      <c r="DU429" s="305"/>
      <c r="DV429" s="305"/>
      <c r="DW429" s="305"/>
      <c r="DX429" s="305"/>
      <c r="DY429" s="305"/>
      <c r="DZ429" s="305"/>
      <c r="EA429" s="305"/>
      <c r="EB429" s="305"/>
      <c r="EC429" s="305"/>
      <c r="ED429" s="305"/>
      <c r="EE429" s="305"/>
      <c r="EF429" s="305"/>
      <c r="EG429" s="305"/>
      <c r="EH429" s="305"/>
      <c r="EI429" s="305"/>
      <c r="EJ429" s="305"/>
      <c r="EK429" s="305"/>
    </row>
    <row r="430" spans="1:141" s="299" customFormat="1">
      <c r="A430" s="305"/>
      <c r="B430" s="305"/>
      <c r="C430" s="305"/>
      <c r="D430" s="305"/>
      <c r="E430" s="305"/>
      <c r="F430" s="305"/>
      <c r="G430" s="305"/>
      <c r="H430" s="305"/>
      <c r="I430" s="305"/>
      <c r="J430" s="305"/>
      <c r="K430" s="305"/>
      <c r="L430" s="305"/>
      <c r="M430" s="305"/>
      <c r="N430" s="305"/>
      <c r="O430" s="305"/>
      <c r="P430" s="305"/>
      <c r="Q430" s="305"/>
      <c r="R430" s="305"/>
      <c r="S430" s="305"/>
      <c r="T430" s="305"/>
      <c r="U430" s="305"/>
      <c r="V430" s="305"/>
      <c r="W430" s="305"/>
      <c r="X430" s="305"/>
      <c r="Y430" s="305"/>
      <c r="Z430" s="305"/>
      <c r="AA430" s="305"/>
      <c r="AB430" s="305"/>
      <c r="AC430" s="305"/>
      <c r="AD430" s="305"/>
      <c r="AE430" s="305"/>
      <c r="AF430" s="305"/>
      <c r="AG430" s="305"/>
      <c r="AH430" s="305"/>
      <c r="AI430" s="305"/>
      <c r="AJ430" s="305"/>
      <c r="AK430" s="305"/>
      <c r="AL430" s="305"/>
      <c r="AM430" s="305"/>
      <c r="AN430" s="305"/>
      <c r="AO430" s="305"/>
      <c r="AP430" s="305"/>
      <c r="AQ430" s="305"/>
      <c r="AR430" s="305"/>
      <c r="AS430" s="305"/>
      <c r="AT430" s="305"/>
      <c r="AU430" s="305"/>
      <c r="AV430" s="305"/>
      <c r="AW430" s="305"/>
      <c r="AX430" s="305"/>
      <c r="AY430" s="305"/>
      <c r="AZ430" s="305"/>
      <c r="BA430" s="305"/>
      <c r="BB430" s="305"/>
      <c r="BC430" s="305"/>
      <c r="BD430" s="305"/>
      <c r="BE430" s="305"/>
      <c r="BF430" s="305"/>
      <c r="BG430" s="305"/>
      <c r="BH430" s="305"/>
      <c r="BI430" s="305"/>
      <c r="BJ430" s="305"/>
      <c r="BK430" s="305"/>
      <c r="BL430" s="305"/>
      <c r="BM430" s="305"/>
      <c r="BN430" s="305"/>
      <c r="BO430" s="305"/>
      <c r="BP430" s="305"/>
      <c r="BQ430" s="305"/>
      <c r="BR430" s="305"/>
      <c r="BS430" s="305"/>
      <c r="BT430" s="305"/>
      <c r="BU430" s="305"/>
      <c r="BV430" s="305"/>
      <c r="BW430" s="305"/>
      <c r="BX430" s="305"/>
      <c r="BY430" s="305"/>
      <c r="BZ430" s="305"/>
      <c r="CA430" s="305"/>
      <c r="CB430" s="305"/>
      <c r="CC430" s="305"/>
      <c r="CD430" s="305"/>
      <c r="CE430" s="305"/>
      <c r="CF430" s="305"/>
      <c r="CG430" s="305"/>
      <c r="CH430" s="305"/>
      <c r="CI430" s="305"/>
      <c r="CJ430" s="305"/>
      <c r="CK430" s="305"/>
      <c r="CL430" s="305"/>
      <c r="CM430" s="305"/>
      <c r="CN430" s="305"/>
      <c r="CO430" s="305"/>
      <c r="CP430" s="305"/>
      <c r="CQ430" s="305"/>
      <c r="CR430" s="305"/>
      <c r="CS430" s="305"/>
      <c r="CT430" s="305"/>
      <c r="CU430" s="305"/>
      <c r="CV430" s="305"/>
      <c r="CW430" s="305"/>
      <c r="CX430" s="305"/>
      <c r="CY430" s="305"/>
      <c r="CZ430" s="305"/>
      <c r="DA430" s="305"/>
      <c r="DB430" s="305"/>
      <c r="DC430" s="305"/>
      <c r="DD430" s="305"/>
      <c r="DE430" s="305"/>
      <c r="DF430" s="305"/>
      <c r="DG430" s="305"/>
      <c r="DH430" s="305"/>
      <c r="DI430" s="305"/>
      <c r="DJ430" s="305"/>
      <c r="DK430" s="305"/>
      <c r="DL430" s="305"/>
      <c r="DM430" s="305"/>
      <c r="DN430" s="305"/>
      <c r="DO430" s="305"/>
      <c r="DP430" s="305"/>
      <c r="DQ430" s="305"/>
      <c r="DR430" s="305"/>
      <c r="DS430" s="305"/>
      <c r="DT430" s="305"/>
      <c r="DU430" s="305"/>
      <c r="DV430" s="305"/>
      <c r="DW430" s="305"/>
      <c r="DX430" s="305"/>
      <c r="DY430" s="305"/>
      <c r="DZ430" s="305"/>
      <c r="EA430" s="305"/>
      <c r="EB430" s="305"/>
      <c r="EC430" s="305"/>
      <c r="ED430" s="305"/>
      <c r="EE430" s="305"/>
      <c r="EF430" s="305"/>
      <c r="EG430" s="305"/>
      <c r="EH430" s="305"/>
      <c r="EI430" s="305"/>
      <c r="EJ430" s="305"/>
      <c r="EK430" s="305"/>
    </row>
    <row r="431" spans="1:141" s="299" customFormat="1">
      <c r="A431" s="305"/>
      <c r="B431" s="305"/>
      <c r="C431" s="305"/>
      <c r="D431" s="305"/>
      <c r="E431" s="305"/>
      <c r="F431" s="305"/>
      <c r="G431" s="305"/>
      <c r="H431" s="305"/>
      <c r="I431" s="305"/>
      <c r="J431" s="305"/>
      <c r="K431" s="305"/>
      <c r="L431" s="305"/>
      <c r="M431" s="305"/>
      <c r="N431" s="305"/>
      <c r="O431" s="305"/>
      <c r="P431" s="305"/>
      <c r="Q431" s="305"/>
      <c r="R431" s="305"/>
      <c r="S431" s="305"/>
      <c r="T431" s="305"/>
      <c r="U431" s="305"/>
      <c r="V431" s="305"/>
      <c r="W431" s="305"/>
      <c r="X431" s="305"/>
      <c r="Y431" s="305"/>
      <c r="Z431" s="305"/>
      <c r="AA431" s="305"/>
      <c r="AB431" s="305"/>
      <c r="AC431" s="305"/>
      <c r="AD431" s="305"/>
      <c r="AE431" s="305"/>
      <c r="AF431" s="305"/>
      <c r="AG431" s="305"/>
      <c r="AH431" s="305"/>
      <c r="AI431" s="305"/>
      <c r="AJ431" s="305"/>
      <c r="AK431" s="305"/>
      <c r="AL431" s="305"/>
      <c r="AM431" s="305"/>
      <c r="AN431" s="305"/>
      <c r="AO431" s="305"/>
      <c r="AP431" s="305"/>
      <c r="AQ431" s="305"/>
      <c r="AR431" s="305"/>
      <c r="AS431" s="305"/>
      <c r="AT431" s="305"/>
      <c r="AU431" s="305"/>
      <c r="AV431" s="305"/>
      <c r="AW431" s="305"/>
      <c r="AX431" s="305"/>
      <c r="AY431" s="305"/>
      <c r="AZ431" s="305"/>
      <c r="BA431" s="305"/>
      <c r="BB431" s="305"/>
      <c r="BC431" s="305"/>
      <c r="BD431" s="305"/>
      <c r="BE431" s="305"/>
      <c r="BF431" s="305"/>
      <c r="BG431" s="305"/>
      <c r="BH431" s="305"/>
      <c r="BI431" s="305"/>
      <c r="BJ431" s="305"/>
      <c r="BK431" s="305"/>
      <c r="BL431" s="305"/>
      <c r="BM431" s="305"/>
      <c r="BN431" s="305"/>
      <c r="BO431" s="305"/>
      <c r="BP431" s="305"/>
      <c r="BQ431" s="305"/>
      <c r="BR431" s="305"/>
      <c r="BS431" s="305"/>
      <c r="BT431" s="305"/>
      <c r="BU431" s="305"/>
      <c r="BV431" s="305"/>
      <c r="BW431" s="305"/>
      <c r="BX431" s="305"/>
      <c r="BY431" s="305"/>
      <c r="BZ431" s="305"/>
      <c r="CA431" s="305"/>
      <c r="CB431" s="305"/>
      <c r="CC431" s="305"/>
      <c r="CD431" s="305"/>
      <c r="CE431" s="305"/>
      <c r="CF431" s="305"/>
      <c r="CG431" s="305"/>
      <c r="CH431" s="305"/>
      <c r="CI431" s="305"/>
      <c r="CJ431" s="305"/>
      <c r="CK431" s="305"/>
      <c r="CL431" s="305"/>
      <c r="CM431" s="305"/>
      <c r="CN431" s="305"/>
      <c r="CO431" s="305"/>
      <c r="CP431" s="305"/>
      <c r="CQ431" s="305"/>
      <c r="CR431" s="305"/>
      <c r="CS431" s="305"/>
      <c r="CT431" s="305"/>
      <c r="CU431" s="305"/>
      <c r="CV431" s="305"/>
      <c r="CW431" s="305"/>
      <c r="CX431" s="305"/>
      <c r="CY431" s="305"/>
      <c r="CZ431" s="305"/>
      <c r="DA431" s="305"/>
      <c r="DB431" s="305"/>
      <c r="DC431" s="305"/>
      <c r="DD431" s="305"/>
      <c r="DE431" s="305"/>
      <c r="DF431" s="305"/>
      <c r="DG431" s="305"/>
      <c r="DH431" s="305"/>
      <c r="DI431" s="305"/>
      <c r="DJ431" s="305"/>
      <c r="DK431" s="305"/>
      <c r="DL431" s="305"/>
      <c r="DM431" s="305"/>
      <c r="DN431" s="305"/>
      <c r="DO431" s="305"/>
      <c r="DP431" s="305"/>
      <c r="DQ431" s="305"/>
      <c r="DR431" s="305"/>
      <c r="DS431" s="305"/>
      <c r="DT431" s="305"/>
      <c r="DU431" s="305"/>
      <c r="DV431" s="305"/>
      <c r="DW431" s="305"/>
      <c r="DX431" s="305"/>
      <c r="DY431" s="305"/>
      <c r="DZ431" s="305"/>
      <c r="EA431" s="305"/>
      <c r="EB431" s="305"/>
      <c r="EC431" s="305"/>
      <c r="ED431" s="305"/>
      <c r="EE431" s="305"/>
      <c r="EF431" s="305"/>
      <c r="EG431" s="305"/>
      <c r="EH431" s="305"/>
      <c r="EI431" s="305"/>
      <c r="EJ431" s="305"/>
      <c r="EK431" s="305"/>
    </row>
    <row r="432" spans="1:141" s="299" customFormat="1">
      <c r="A432" s="305"/>
      <c r="B432" s="305"/>
      <c r="C432" s="305"/>
      <c r="D432" s="305"/>
      <c r="E432" s="305"/>
      <c r="F432" s="305"/>
      <c r="G432" s="305"/>
      <c r="H432" s="305"/>
      <c r="I432" s="305"/>
      <c r="J432" s="305"/>
      <c r="K432" s="305"/>
      <c r="L432" s="305"/>
      <c r="M432" s="305"/>
      <c r="N432" s="305"/>
      <c r="O432" s="305"/>
      <c r="P432" s="305"/>
      <c r="Q432" s="305"/>
      <c r="R432" s="305"/>
      <c r="S432" s="305"/>
      <c r="T432" s="305"/>
      <c r="U432" s="305"/>
      <c r="V432" s="305"/>
      <c r="W432" s="305"/>
      <c r="X432" s="305"/>
      <c r="Y432" s="305"/>
      <c r="Z432" s="305"/>
      <c r="AA432" s="305"/>
      <c r="AB432" s="305"/>
      <c r="AC432" s="305"/>
      <c r="AD432" s="305"/>
      <c r="AE432" s="305"/>
      <c r="AF432" s="305"/>
      <c r="AG432" s="305"/>
      <c r="AH432" s="305"/>
      <c r="AI432" s="305"/>
      <c r="AJ432" s="305"/>
      <c r="AK432" s="305"/>
      <c r="AL432" s="305"/>
      <c r="AM432" s="305"/>
      <c r="AN432" s="305"/>
      <c r="AO432" s="305"/>
      <c r="AP432" s="305"/>
      <c r="AQ432" s="305"/>
      <c r="AR432" s="305"/>
      <c r="AS432" s="305"/>
      <c r="AT432" s="305"/>
      <c r="AU432" s="305"/>
      <c r="AV432" s="305"/>
      <c r="AW432" s="305"/>
      <c r="AX432" s="305"/>
      <c r="AY432" s="305"/>
      <c r="AZ432" s="305"/>
      <c r="BA432" s="305"/>
      <c r="BB432" s="305"/>
      <c r="BC432" s="305"/>
      <c r="BD432" s="305"/>
      <c r="BE432" s="305"/>
      <c r="BF432" s="305"/>
      <c r="BG432" s="305"/>
      <c r="BH432" s="305"/>
      <c r="BI432" s="305"/>
      <c r="BJ432" s="305"/>
      <c r="BK432" s="305"/>
      <c r="BL432" s="305"/>
      <c r="BM432" s="305"/>
      <c r="BN432" s="305"/>
      <c r="BO432" s="305"/>
      <c r="BP432" s="305"/>
      <c r="BQ432" s="305"/>
      <c r="BR432" s="305"/>
      <c r="BS432" s="305"/>
      <c r="BT432" s="305"/>
      <c r="BU432" s="305"/>
      <c r="BV432" s="305"/>
      <c r="BW432" s="305"/>
      <c r="BX432" s="305"/>
      <c r="BY432" s="305"/>
      <c r="BZ432" s="305"/>
      <c r="CA432" s="305"/>
      <c r="CB432" s="305"/>
      <c r="CC432" s="305"/>
      <c r="CD432" s="305"/>
      <c r="CE432" s="305"/>
      <c r="CF432" s="305"/>
      <c r="CG432" s="305"/>
      <c r="CH432" s="305"/>
      <c r="CI432" s="305"/>
      <c r="CJ432" s="305"/>
      <c r="CK432" s="305"/>
      <c r="CL432" s="305"/>
      <c r="CM432" s="305"/>
      <c r="CN432" s="305"/>
      <c r="CO432" s="305"/>
      <c r="CP432" s="305"/>
      <c r="CQ432" s="305"/>
      <c r="CR432" s="305"/>
      <c r="CS432" s="305"/>
      <c r="CT432" s="305"/>
      <c r="CU432" s="305"/>
      <c r="CV432" s="305"/>
      <c r="CW432" s="305"/>
      <c r="CX432" s="305"/>
      <c r="CY432" s="305"/>
      <c r="CZ432" s="305"/>
      <c r="DA432" s="305"/>
      <c r="DB432" s="305"/>
      <c r="DC432" s="305"/>
      <c r="DD432" s="305"/>
      <c r="DE432" s="305"/>
      <c r="DF432" s="305"/>
      <c r="DG432" s="305"/>
      <c r="DH432" s="305"/>
      <c r="DI432" s="305"/>
      <c r="DJ432" s="305"/>
      <c r="DK432" s="305"/>
      <c r="DL432" s="305"/>
      <c r="DM432" s="305"/>
      <c r="DN432" s="305"/>
      <c r="DO432" s="305"/>
      <c r="DP432" s="305"/>
      <c r="DQ432" s="305"/>
      <c r="DR432" s="305"/>
      <c r="DS432" s="305"/>
      <c r="DT432" s="305"/>
      <c r="DU432" s="305"/>
      <c r="DV432" s="305"/>
      <c r="DW432" s="305"/>
      <c r="DX432" s="305"/>
      <c r="DY432" s="305"/>
      <c r="DZ432" s="305"/>
      <c r="EA432" s="305"/>
      <c r="EB432" s="305"/>
      <c r="EC432" s="305"/>
      <c r="ED432" s="305"/>
      <c r="EE432" s="305"/>
      <c r="EF432" s="305"/>
      <c r="EG432" s="305"/>
      <c r="EH432" s="305"/>
      <c r="EI432" s="305"/>
      <c r="EJ432" s="305"/>
      <c r="EK432" s="305"/>
    </row>
    <row r="433" spans="1:141" s="299" customFormat="1">
      <c r="A433" s="305"/>
      <c r="B433" s="305"/>
      <c r="C433" s="305"/>
      <c r="D433" s="305"/>
      <c r="E433" s="305"/>
      <c r="F433" s="305"/>
      <c r="G433" s="305"/>
      <c r="H433" s="305"/>
      <c r="I433" s="305"/>
      <c r="J433" s="305"/>
      <c r="K433" s="305"/>
      <c r="L433" s="305"/>
      <c r="M433" s="305"/>
      <c r="N433" s="305"/>
      <c r="O433" s="305"/>
      <c r="P433" s="305"/>
      <c r="Q433" s="305"/>
      <c r="R433" s="305"/>
      <c r="S433" s="305"/>
      <c r="T433" s="305"/>
      <c r="U433" s="305"/>
      <c r="V433" s="305"/>
      <c r="W433" s="305"/>
      <c r="X433" s="305"/>
      <c r="Y433" s="305"/>
      <c r="Z433" s="305"/>
      <c r="AA433" s="305"/>
      <c r="AB433" s="305"/>
      <c r="AC433" s="305"/>
      <c r="AD433" s="305"/>
      <c r="AE433" s="305"/>
      <c r="AF433" s="305"/>
      <c r="AG433" s="305"/>
      <c r="AH433" s="305"/>
      <c r="AI433" s="305"/>
      <c r="AJ433" s="305"/>
      <c r="AK433" s="305"/>
      <c r="AL433" s="305"/>
      <c r="AM433" s="305"/>
      <c r="AN433" s="305"/>
      <c r="AO433" s="305"/>
      <c r="AP433" s="305"/>
      <c r="AQ433" s="305"/>
      <c r="AR433" s="305"/>
      <c r="AS433" s="305"/>
      <c r="AT433" s="305"/>
      <c r="AU433" s="305"/>
      <c r="AV433" s="305"/>
      <c r="AW433" s="305"/>
      <c r="AX433" s="305"/>
      <c r="AY433" s="305"/>
      <c r="AZ433" s="305"/>
      <c r="BA433" s="305"/>
      <c r="BB433" s="305"/>
      <c r="BC433" s="305"/>
      <c r="BD433" s="305"/>
      <c r="BE433" s="305"/>
      <c r="BF433" s="305"/>
      <c r="BG433" s="305"/>
      <c r="BH433" s="305"/>
      <c r="BI433" s="305"/>
      <c r="BJ433" s="305"/>
      <c r="BK433" s="305"/>
      <c r="BL433" s="305"/>
      <c r="BM433" s="305"/>
      <c r="BN433" s="305"/>
      <c r="BO433" s="305"/>
      <c r="BP433" s="305"/>
      <c r="BQ433" s="305"/>
      <c r="BR433" s="305"/>
      <c r="BS433" s="305"/>
      <c r="BT433" s="305"/>
      <c r="BU433" s="305"/>
      <c r="BV433" s="305"/>
      <c r="BW433" s="305"/>
      <c r="BX433" s="305"/>
      <c r="BY433" s="305"/>
      <c r="BZ433" s="305"/>
      <c r="CA433" s="305"/>
      <c r="CB433" s="305"/>
      <c r="CC433" s="305"/>
      <c r="CD433" s="305"/>
      <c r="CE433" s="305"/>
      <c r="CF433" s="305"/>
      <c r="CG433" s="305"/>
      <c r="CH433" s="305"/>
      <c r="CI433" s="305"/>
      <c r="CJ433" s="305"/>
      <c r="CK433" s="305"/>
      <c r="CL433" s="305"/>
      <c r="CM433" s="305"/>
      <c r="CN433" s="305"/>
      <c r="CO433" s="305"/>
      <c r="CP433" s="305"/>
      <c r="CQ433" s="305"/>
      <c r="CR433" s="305"/>
      <c r="CS433" s="305"/>
      <c r="CT433" s="305"/>
      <c r="CU433" s="305"/>
      <c r="CV433" s="305"/>
      <c r="CW433" s="305"/>
      <c r="CX433" s="305"/>
      <c r="CY433" s="305"/>
      <c r="CZ433" s="305"/>
      <c r="DA433" s="305"/>
      <c r="DB433" s="305"/>
      <c r="DC433" s="305"/>
      <c r="DD433" s="305"/>
      <c r="DE433" s="305"/>
      <c r="DF433" s="305"/>
      <c r="DG433" s="305"/>
      <c r="DH433" s="305"/>
      <c r="DI433" s="305"/>
      <c r="DJ433" s="305"/>
      <c r="DK433" s="305"/>
      <c r="DL433" s="305"/>
      <c r="DM433" s="305"/>
      <c r="DN433" s="305"/>
      <c r="DO433" s="305"/>
      <c r="DP433" s="305"/>
      <c r="DQ433" s="305"/>
      <c r="DR433" s="305"/>
      <c r="DS433" s="305"/>
      <c r="DT433" s="305"/>
      <c r="DU433" s="305"/>
      <c r="DV433" s="305"/>
      <c r="DW433" s="305"/>
      <c r="DX433" s="305"/>
      <c r="DY433" s="305"/>
      <c r="DZ433" s="305"/>
      <c r="EA433" s="305"/>
      <c r="EB433" s="305"/>
      <c r="EC433" s="305"/>
      <c r="ED433" s="305"/>
      <c r="EE433" s="305"/>
      <c r="EF433" s="305"/>
      <c r="EG433" s="305"/>
      <c r="EH433" s="305"/>
      <c r="EI433" s="305"/>
      <c r="EJ433" s="305"/>
      <c r="EK433" s="305"/>
    </row>
    <row r="434" spans="1:141" s="299" customFormat="1">
      <c r="A434" s="305"/>
      <c r="B434" s="305"/>
      <c r="C434" s="305"/>
      <c r="D434" s="305"/>
      <c r="E434" s="305"/>
      <c r="F434" s="305"/>
      <c r="G434" s="305"/>
      <c r="H434" s="305"/>
      <c r="I434" s="305"/>
      <c r="J434" s="305"/>
      <c r="K434" s="305"/>
      <c r="L434" s="305"/>
      <c r="M434" s="305"/>
      <c r="N434" s="305"/>
      <c r="O434" s="305"/>
      <c r="P434" s="305"/>
      <c r="Q434" s="305"/>
      <c r="R434" s="305"/>
      <c r="S434" s="305"/>
      <c r="T434" s="305"/>
      <c r="U434" s="305"/>
      <c r="V434" s="305"/>
      <c r="W434" s="305"/>
      <c r="X434" s="305"/>
      <c r="Y434" s="305"/>
      <c r="Z434" s="305"/>
      <c r="AA434" s="305"/>
      <c r="AB434" s="305"/>
      <c r="AC434" s="305"/>
      <c r="AD434" s="305"/>
      <c r="AE434" s="305"/>
      <c r="AF434" s="305"/>
      <c r="AG434" s="305"/>
      <c r="AH434" s="305"/>
      <c r="AI434" s="305"/>
      <c r="AJ434" s="305"/>
      <c r="AK434" s="305"/>
      <c r="AL434" s="305"/>
      <c r="AM434" s="305"/>
      <c r="AN434" s="305"/>
      <c r="AO434" s="305"/>
      <c r="AP434" s="305"/>
      <c r="AQ434" s="305"/>
      <c r="AR434" s="305"/>
      <c r="AS434" s="305"/>
      <c r="AT434" s="305"/>
      <c r="AU434" s="305"/>
      <c r="AV434" s="305"/>
      <c r="AW434" s="305"/>
      <c r="AX434" s="305"/>
      <c r="AY434" s="305"/>
      <c r="AZ434" s="305"/>
      <c r="BA434" s="305"/>
      <c r="BB434" s="305"/>
      <c r="BC434" s="305"/>
      <c r="BD434" s="305"/>
      <c r="BE434" s="305"/>
      <c r="BF434" s="305"/>
      <c r="BG434" s="305"/>
      <c r="BH434" s="305"/>
      <c r="BI434" s="305"/>
      <c r="BJ434" s="305"/>
      <c r="BK434" s="305"/>
      <c r="BL434" s="305"/>
      <c r="BM434" s="305"/>
      <c r="BN434" s="305"/>
      <c r="BO434" s="305"/>
      <c r="BP434" s="305"/>
      <c r="BQ434" s="305"/>
      <c r="BR434" s="305"/>
      <c r="BS434" s="305"/>
      <c r="BT434" s="305"/>
      <c r="BU434" s="305"/>
      <c r="BV434" s="305"/>
      <c r="BW434" s="305"/>
      <c r="BX434" s="305"/>
      <c r="BY434" s="305"/>
      <c r="BZ434" s="305"/>
      <c r="CA434" s="305"/>
      <c r="CB434" s="305"/>
      <c r="CC434" s="305"/>
      <c r="CD434" s="305"/>
      <c r="CE434" s="305"/>
      <c r="CF434" s="305"/>
      <c r="CG434" s="305"/>
      <c r="CH434" s="305"/>
      <c r="CI434" s="305"/>
      <c r="CJ434" s="305"/>
      <c r="CK434" s="305"/>
      <c r="CL434" s="305"/>
      <c r="CM434" s="305"/>
      <c r="CN434" s="305"/>
      <c r="CO434" s="305"/>
      <c r="CP434" s="305"/>
      <c r="CQ434" s="305"/>
      <c r="CR434" s="305"/>
      <c r="CS434" s="305"/>
      <c r="CT434" s="305"/>
      <c r="CU434" s="305"/>
      <c r="CV434" s="305"/>
      <c r="CW434" s="305"/>
      <c r="CX434" s="305"/>
      <c r="CY434" s="305"/>
      <c r="CZ434" s="305"/>
      <c r="DA434" s="305"/>
      <c r="DB434" s="305"/>
      <c r="DC434" s="305"/>
      <c r="DD434" s="305"/>
      <c r="DE434" s="305"/>
      <c r="DF434" s="305"/>
      <c r="DG434" s="305"/>
      <c r="DH434" s="305"/>
      <c r="DI434" s="305"/>
      <c r="DJ434" s="305"/>
      <c r="DK434" s="305"/>
      <c r="DL434" s="305"/>
      <c r="DM434" s="305"/>
      <c r="DN434" s="305"/>
      <c r="DO434" s="305"/>
      <c r="DP434" s="305"/>
      <c r="DQ434" s="305"/>
      <c r="DR434" s="305"/>
      <c r="DS434" s="305"/>
      <c r="DT434" s="305"/>
      <c r="DU434" s="305"/>
      <c r="DV434" s="305"/>
      <c r="DW434" s="305"/>
      <c r="DX434" s="305"/>
      <c r="DY434" s="305"/>
      <c r="DZ434" s="305"/>
      <c r="EA434" s="305"/>
      <c r="EB434" s="305"/>
      <c r="EC434" s="305"/>
      <c r="ED434" s="305"/>
      <c r="EE434" s="305"/>
      <c r="EF434" s="305"/>
      <c r="EG434" s="305"/>
      <c r="EH434" s="305"/>
      <c r="EI434" s="305"/>
      <c r="EJ434" s="305"/>
      <c r="EK434" s="305"/>
    </row>
    <row r="435" spans="1:141" s="299" customFormat="1">
      <c r="A435" s="305"/>
      <c r="B435" s="305"/>
      <c r="C435" s="305"/>
      <c r="D435" s="305"/>
      <c r="E435" s="305"/>
      <c r="F435" s="305"/>
      <c r="G435" s="305"/>
      <c r="H435" s="305"/>
      <c r="I435" s="305"/>
      <c r="J435" s="305"/>
      <c r="K435" s="305"/>
      <c r="L435" s="305"/>
      <c r="M435" s="305"/>
      <c r="N435" s="305"/>
      <c r="O435" s="305"/>
      <c r="P435" s="305"/>
      <c r="Q435" s="305"/>
      <c r="R435" s="305"/>
      <c r="S435" s="305"/>
      <c r="T435" s="305"/>
      <c r="U435" s="305"/>
      <c r="V435" s="305"/>
      <c r="W435" s="305"/>
      <c r="X435" s="305"/>
      <c r="Y435" s="305"/>
      <c r="Z435" s="305"/>
      <c r="AA435" s="305"/>
      <c r="AB435" s="305"/>
      <c r="AC435" s="305"/>
      <c r="AD435" s="305"/>
      <c r="AE435" s="305"/>
      <c r="AF435" s="305"/>
      <c r="AG435" s="305"/>
      <c r="AH435" s="305"/>
      <c r="AI435" s="305"/>
      <c r="AJ435" s="305"/>
      <c r="AK435" s="305"/>
      <c r="AL435" s="305"/>
      <c r="AM435" s="305"/>
      <c r="AN435" s="305"/>
      <c r="AO435" s="305"/>
      <c r="AP435" s="305"/>
      <c r="AQ435" s="305"/>
      <c r="AR435" s="305"/>
      <c r="AS435" s="305"/>
      <c r="AT435" s="305"/>
      <c r="AU435" s="305"/>
      <c r="AV435" s="305"/>
      <c r="AW435" s="305"/>
      <c r="AX435" s="305"/>
      <c r="AY435" s="305"/>
      <c r="AZ435" s="305"/>
      <c r="BA435" s="305"/>
      <c r="BB435" s="305"/>
      <c r="BC435" s="305"/>
      <c r="BD435" s="305"/>
      <c r="BE435" s="305"/>
      <c r="BF435" s="305"/>
      <c r="BG435" s="305"/>
      <c r="BH435" s="305"/>
      <c r="BI435" s="305"/>
      <c r="BJ435" s="305"/>
      <c r="BK435" s="305"/>
      <c r="BL435" s="305"/>
      <c r="BM435" s="305"/>
      <c r="BN435" s="305"/>
      <c r="BO435" s="305"/>
      <c r="BP435" s="305"/>
      <c r="BQ435" s="305"/>
      <c r="BR435" s="305"/>
      <c r="BS435" s="305"/>
      <c r="BT435" s="305"/>
      <c r="BU435" s="305"/>
      <c r="BV435" s="305"/>
      <c r="BW435" s="305"/>
      <c r="BX435" s="305"/>
      <c r="BY435" s="305"/>
      <c r="BZ435" s="305"/>
      <c r="CA435" s="305"/>
      <c r="CB435" s="305"/>
      <c r="CC435" s="305"/>
      <c r="CD435" s="305"/>
      <c r="CE435" s="305"/>
      <c r="CF435" s="305"/>
      <c r="CG435" s="305"/>
      <c r="CH435" s="305"/>
      <c r="CI435" s="305"/>
      <c r="CJ435" s="305"/>
      <c r="CK435" s="305"/>
      <c r="CL435" s="305"/>
      <c r="CM435" s="305"/>
      <c r="CN435" s="305"/>
      <c r="CO435" s="305"/>
      <c r="CP435" s="305"/>
      <c r="CQ435" s="305"/>
      <c r="CR435" s="305"/>
      <c r="CS435" s="305"/>
      <c r="CT435" s="305"/>
      <c r="CU435" s="305"/>
      <c r="CV435" s="305"/>
      <c r="CW435" s="305"/>
      <c r="CX435" s="305"/>
      <c r="CY435" s="305"/>
      <c r="CZ435" s="305"/>
      <c r="DA435" s="305"/>
      <c r="DB435" s="305"/>
      <c r="DC435" s="305"/>
      <c r="DD435" s="305"/>
      <c r="DE435" s="305"/>
      <c r="DF435" s="305"/>
      <c r="DG435" s="305"/>
      <c r="DH435" s="305"/>
      <c r="DI435" s="305"/>
      <c r="DJ435" s="305"/>
      <c r="DK435" s="305"/>
      <c r="DL435" s="305"/>
      <c r="DM435" s="305"/>
      <c r="DN435" s="305"/>
      <c r="DO435" s="305"/>
      <c r="DP435" s="305"/>
      <c r="DQ435" s="305"/>
      <c r="DR435" s="305"/>
      <c r="DS435" s="305"/>
      <c r="DT435" s="305"/>
      <c r="DU435" s="305"/>
      <c r="DV435" s="305"/>
      <c r="DW435" s="305"/>
      <c r="DX435" s="305"/>
      <c r="DY435" s="305"/>
      <c r="DZ435" s="305"/>
      <c r="EA435" s="305"/>
      <c r="EB435" s="305"/>
      <c r="EC435" s="305"/>
      <c r="ED435" s="305"/>
      <c r="EE435" s="305"/>
      <c r="EF435" s="305"/>
      <c r="EG435" s="305"/>
      <c r="EH435" s="305"/>
      <c r="EI435" s="305"/>
      <c r="EJ435" s="305"/>
      <c r="EK435" s="305"/>
    </row>
    <row r="436" spans="1:141" s="299" customFormat="1">
      <c r="A436" s="305"/>
      <c r="B436" s="305"/>
      <c r="C436" s="305"/>
      <c r="D436" s="305"/>
      <c r="E436" s="305"/>
      <c r="F436" s="305"/>
      <c r="G436" s="305"/>
      <c r="H436" s="305"/>
      <c r="I436" s="305"/>
      <c r="J436" s="305"/>
      <c r="K436" s="305"/>
      <c r="L436" s="305"/>
      <c r="M436" s="305"/>
      <c r="N436" s="305"/>
      <c r="O436" s="305"/>
      <c r="P436" s="305"/>
      <c r="Q436" s="305"/>
      <c r="R436" s="305"/>
      <c r="S436" s="305"/>
      <c r="T436" s="305"/>
      <c r="U436" s="305"/>
      <c r="V436" s="305"/>
      <c r="W436" s="305"/>
      <c r="X436" s="305"/>
      <c r="Y436" s="305"/>
      <c r="Z436" s="305"/>
      <c r="AA436" s="305"/>
      <c r="AB436" s="305"/>
      <c r="AC436" s="305"/>
      <c r="AD436" s="305"/>
      <c r="AE436" s="305"/>
      <c r="AF436" s="305"/>
      <c r="AG436" s="305"/>
      <c r="AH436" s="305"/>
      <c r="AI436" s="305"/>
      <c r="AJ436" s="305"/>
      <c r="AK436" s="305"/>
      <c r="AL436" s="305"/>
      <c r="AM436" s="305"/>
      <c r="AN436" s="305"/>
      <c r="AO436" s="305"/>
      <c r="AP436" s="305"/>
      <c r="AQ436" s="305"/>
      <c r="AR436" s="305"/>
      <c r="AS436" s="305"/>
      <c r="AT436" s="305"/>
      <c r="AU436" s="305"/>
      <c r="AV436" s="305"/>
      <c r="AW436" s="305"/>
      <c r="AX436" s="305"/>
      <c r="AY436" s="305"/>
      <c r="AZ436" s="305"/>
      <c r="BA436" s="305"/>
      <c r="BB436" s="305"/>
      <c r="BC436" s="305"/>
      <c r="BD436" s="305"/>
      <c r="BE436" s="305"/>
      <c r="BF436" s="305"/>
      <c r="BG436" s="305"/>
      <c r="BH436" s="305"/>
      <c r="BI436" s="305"/>
      <c r="BJ436" s="305"/>
      <c r="BK436" s="305"/>
      <c r="BL436" s="305"/>
      <c r="BM436" s="305"/>
      <c r="BN436" s="305"/>
      <c r="BO436" s="305"/>
      <c r="BP436" s="305"/>
      <c r="BQ436" s="305"/>
      <c r="BR436" s="305"/>
      <c r="BS436" s="305"/>
      <c r="BT436" s="305"/>
      <c r="BU436" s="305"/>
      <c r="BV436" s="305"/>
      <c r="BW436" s="305"/>
      <c r="BX436" s="305"/>
      <c r="BY436" s="305"/>
      <c r="BZ436" s="305"/>
      <c r="CA436" s="305"/>
      <c r="CB436" s="305"/>
      <c r="CC436" s="305"/>
      <c r="CD436" s="305"/>
      <c r="CE436" s="305"/>
      <c r="CF436" s="305"/>
      <c r="CG436" s="305"/>
      <c r="CH436" s="305"/>
      <c r="CI436" s="305"/>
      <c r="CJ436" s="305"/>
      <c r="CK436" s="305"/>
      <c r="CL436" s="305"/>
      <c r="CM436" s="305"/>
      <c r="CN436" s="305"/>
      <c r="CO436" s="305"/>
      <c r="CP436" s="305"/>
      <c r="CQ436" s="305"/>
      <c r="CR436" s="305"/>
      <c r="CS436" s="305"/>
      <c r="CT436" s="305"/>
      <c r="CU436" s="305"/>
      <c r="CV436" s="305"/>
      <c r="CW436" s="305"/>
      <c r="CX436" s="305"/>
      <c r="CY436" s="305"/>
      <c r="CZ436" s="305"/>
      <c r="DA436" s="305"/>
      <c r="DB436" s="305"/>
      <c r="DC436" s="305"/>
      <c r="DD436" s="305"/>
      <c r="DE436" s="305"/>
      <c r="DF436" s="305"/>
      <c r="DG436" s="305"/>
      <c r="DH436" s="305"/>
      <c r="DI436" s="305"/>
      <c r="DJ436" s="305"/>
      <c r="DK436" s="305"/>
      <c r="DL436" s="305"/>
      <c r="DM436" s="305"/>
      <c r="DN436" s="305"/>
      <c r="DO436" s="305"/>
      <c r="DP436" s="305"/>
      <c r="DQ436" s="305"/>
      <c r="DR436" s="305"/>
      <c r="DS436" s="305"/>
      <c r="DT436" s="305"/>
      <c r="DU436" s="305"/>
      <c r="DV436" s="305"/>
      <c r="DW436" s="305"/>
      <c r="DX436" s="305"/>
      <c r="DY436" s="305"/>
      <c r="DZ436" s="305"/>
      <c r="EA436" s="305"/>
      <c r="EB436" s="305"/>
      <c r="EC436" s="305"/>
      <c r="ED436" s="305"/>
      <c r="EE436" s="305"/>
      <c r="EF436" s="305"/>
      <c r="EG436" s="305"/>
      <c r="EH436" s="305"/>
      <c r="EI436" s="305"/>
      <c r="EJ436" s="305"/>
      <c r="EK436" s="305"/>
    </row>
    <row r="437" spans="1:141" s="299" customFormat="1">
      <c r="A437" s="305"/>
      <c r="B437" s="305"/>
      <c r="C437" s="305"/>
      <c r="D437" s="305"/>
      <c r="E437" s="305"/>
      <c r="F437" s="305"/>
      <c r="G437" s="305"/>
      <c r="H437" s="305"/>
      <c r="I437" s="305"/>
      <c r="J437" s="305"/>
      <c r="K437" s="305"/>
      <c r="L437" s="305"/>
      <c r="M437" s="305"/>
      <c r="N437" s="305"/>
      <c r="O437" s="305"/>
      <c r="P437" s="305"/>
      <c r="Q437" s="305"/>
      <c r="R437" s="305"/>
      <c r="S437" s="305"/>
      <c r="T437" s="305"/>
      <c r="U437" s="305"/>
      <c r="V437" s="305"/>
      <c r="W437" s="305"/>
      <c r="X437" s="305"/>
      <c r="Y437" s="305"/>
      <c r="Z437" s="305"/>
      <c r="AA437" s="305"/>
      <c r="AB437" s="305"/>
      <c r="AC437" s="305"/>
      <c r="AD437" s="305"/>
      <c r="AE437" s="305"/>
      <c r="AF437" s="305"/>
      <c r="AG437" s="305"/>
      <c r="AH437" s="305"/>
      <c r="AI437" s="305"/>
      <c r="AJ437" s="305"/>
      <c r="AK437" s="305"/>
      <c r="AL437" s="305"/>
      <c r="AM437" s="305"/>
      <c r="AN437" s="305"/>
      <c r="AO437" s="305"/>
      <c r="AP437" s="305"/>
      <c r="AQ437" s="305"/>
      <c r="AR437" s="305"/>
      <c r="AS437" s="305"/>
      <c r="AT437" s="305"/>
      <c r="AU437" s="305"/>
      <c r="AV437" s="305"/>
      <c r="AW437" s="305"/>
      <c r="AX437" s="305"/>
      <c r="AY437" s="305"/>
      <c r="AZ437" s="305"/>
      <c r="BA437" s="305"/>
      <c r="BB437" s="305"/>
      <c r="BC437" s="305"/>
      <c r="BD437" s="305"/>
      <c r="BE437" s="305"/>
      <c r="BF437" s="305"/>
      <c r="BG437" s="305"/>
      <c r="BH437" s="305"/>
      <c r="BI437" s="305"/>
      <c r="BJ437" s="305"/>
      <c r="BK437" s="305"/>
      <c r="BL437" s="305"/>
      <c r="BM437" s="305"/>
      <c r="BN437" s="305"/>
      <c r="BO437" s="305"/>
      <c r="BP437" s="305"/>
      <c r="BQ437" s="305"/>
      <c r="BR437" s="305"/>
      <c r="BS437" s="305"/>
      <c r="BT437" s="305"/>
      <c r="BU437" s="305"/>
      <c r="BV437" s="305"/>
      <c r="BW437" s="305"/>
      <c r="BX437" s="305"/>
      <c r="BY437" s="305"/>
      <c r="BZ437" s="305"/>
      <c r="CA437" s="305"/>
      <c r="CB437" s="305"/>
      <c r="CC437" s="305"/>
      <c r="CD437" s="305"/>
      <c r="CE437" s="305"/>
      <c r="CF437" s="305"/>
      <c r="CG437" s="305"/>
      <c r="CH437" s="305"/>
      <c r="CI437" s="305"/>
      <c r="CJ437" s="305"/>
      <c r="CK437" s="305"/>
      <c r="CL437" s="305"/>
      <c r="CM437" s="305"/>
      <c r="CN437" s="305"/>
      <c r="CO437" s="305"/>
      <c r="CP437" s="305"/>
      <c r="CQ437" s="305"/>
      <c r="CR437" s="305"/>
      <c r="CS437" s="305"/>
      <c r="CT437" s="305"/>
      <c r="CU437" s="305"/>
      <c r="CV437" s="305"/>
      <c r="CW437" s="305"/>
      <c r="CX437" s="305"/>
      <c r="CY437" s="305"/>
      <c r="CZ437" s="305"/>
      <c r="DA437" s="305"/>
      <c r="DB437" s="305"/>
      <c r="DC437" s="305"/>
      <c r="DD437" s="305"/>
      <c r="DE437" s="305"/>
      <c r="DF437" s="305"/>
      <c r="DG437" s="305"/>
      <c r="DH437" s="305"/>
      <c r="DI437" s="305"/>
      <c r="DJ437" s="305"/>
      <c r="DK437" s="305"/>
      <c r="DL437" s="305"/>
      <c r="DM437" s="305"/>
      <c r="DN437" s="305"/>
      <c r="DO437" s="305"/>
      <c r="DP437" s="305"/>
      <c r="DQ437" s="305"/>
      <c r="DR437" s="305"/>
      <c r="DS437" s="305"/>
      <c r="DT437" s="305"/>
      <c r="DU437" s="305"/>
      <c r="DV437" s="305"/>
      <c r="DW437" s="305"/>
      <c r="DX437" s="305"/>
      <c r="DY437" s="305"/>
      <c r="DZ437" s="305"/>
      <c r="EA437" s="305"/>
      <c r="EB437" s="305"/>
      <c r="EC437" s="305"/>
      <c r="ED437" s="305"/>
      <c r="EE437" s="305"/>
      <c r="EF437" s="305"/>
      <c r="EG437" s="305"/>
      <c r="EH437" s="305"/>
      <c r="EI437" s="305"/>
      <c r="EJ437" s="305"/>
      <c r="EK437" s="305"/>
    </row>
    <row r="438" spans="1:141" s="299" customFormat="1">
      <c r="A438" s="305"/>
      <c r="B438" s="305"/>
      <c r="C438" s="305"/>
      <c r="D438" s="305"/>
      <c r="E438" s="305"/>
      <c r="F438" s="305"/>
      <c r="G438" s="305"/>
      <c r="H438" s="305"/>
      <c r="I438" s="305"/>
      <c r="J438" s="305"/>
      <c r="K438" s="305"/>
      <c r="L438" s="305"/>
      <c r="M438" s="305"/>
      <c r="N438" s="305"/>
      <c r="O438" s="305"/>
      <c r="P438" s="305"/>
      <c r="Q438" s="305"/>
      <c r="R438" s="305"/>
      <c r="S438" s="305"/>
      <c r="T438" s="305"/>
      <c r="U438" s="305"/>
      <c r="V438" s="305"/>
      <c r="W438" s="305"/>
      <c r="X438" s="305"/>
      <c r="Y438" s="305"/>
      <c r="Z438" s="305"/>
      <c r="AA438" s="305"/>
      <c r="AB438" s="305"/>
      <c r="AC438" s="305"/>
      <c r="AD438" s="305"/>
      <c r="AE438" s="305"/>
      <c r="AF438" s="305"/>
      <c r="AG438" s="305"/>
      <c r="AH438" s="305"/>
      <c r="AI438" s="305"/>
      <c r="AJ438" s="305"/>
      <c r="AK438" s="305"/>
      <c r="AL438" s="305"/>
      <c r="AM438" s="305"/>
      <c r="AN438" s="305"/>
      <c r="AO438" s="305"/>
      <c r="AP438" s="305"/>
      <c r="AQ438" s="305"/>
      <c r="AR438" s="305"/>
      <c r="AS438" s="305"/>
      <c r="AT438" s="305"/>
      <c r="AU438" s="305"/>
      <c r="AV438" s="305"/>
      <c r="AW438" s="305"/>
      <c r="AX438" s="305"/>
      <c r="AY438" s="305"/>
      <c r="AZ438" s="305"/>
      <c r="BA438" s="305"/>
      <c r="BB438" s="305"/>
      <c r="BC438" s="305"/>
      <c r="BD438" s="305"/>
      <c r="BE438" s="305"/>
      <c r="BF438" s="305"/>
      <c r="BG438" s="305"/>
      <c r="BH438" s="305"/>
      <c r="BI438" s="305"/>
      <c r="BJ438" s="305"/>
      <c r="BK438" s="305"/>
      <c r="BL438" s="305"/>
      <c r="BM438" s="305"/>
      <c r="BN438" s="305"/>
      <c r="BO438" s="305"/>
      <c r="BP438" s="305"/>
      <c r="BQ438" s="305"/>
      <c r="BR438" s="305"/>
      <c r="BS438" s="305"/>
      <c r="BT438" s="305"/>
      <c r="BU438" s="305"/>
      <c r="BV438" s="305"/>
      <c r="BW438" s="305"/>
      <c r="BX438" s="305"/>
      <c r="BY438" s="305"/>
      <c r="BZ438" s="305"/>
      <c r="CA438" s="305"/>
      <c r="CB438" s="305"/>
      <c r="CC438" s="305"/>
      <c r="CD438" s="305"/>
      <c r="CE438" s="305"/>
      <c r="CF438" s="305"/>
      <c r="CG438" s="305"/>
      <c r="CH438" s="305"/>
      <c r="CI438" s="305"/>
      <c r="CJ438" s="305"/>
      <c r="CK438" s="305"/>
      <c r="CL438" s="305"/>
      <c r="CM438" s="305"/>
      <c r="CN438" s="305"/>
      <c r="CO438" s="305"/>
      <c r="CP438" s="305"/>
      <c r="CQ438" s="305"/>
      <c r="CR438" s="305"/>
      <c r="CS438" s="305"/>
      <c r="CT438" s="305"/>
      <c r="CU438" s="305"/>
      <c r="CV438" s="305"/>
      <c r="CW438" s="305"/>
      <c r="CX438" s="305"/>
      <c r="CY438" s="305"/>
      <c r="CZ438" s="305"/>
      <c r="DA438" s="305"/>
      <c r="DB438" s="305"/>
      <c r="DC438" s="305"/>
      <c r="DD438" s="305"/>
      <c r="DE438" s="305"/>
      <c r="DF438" s="305"/>
      <c r="DG438" s="305"/>
      <c r="DH438" s="305"/>
      <c r="DI438" s="305"/>
      <c r="DJ438" s="305"/>
      <c r="DK438" s="305"/>
      <c r="DL438" s="305"/>
      <c r="DM438" s="305"/>
      <c r="DN438" s="305"/>
      <c r="DO438" s="305"/>
      <c r="DP438" s="305"/>
      <c r="DQ438" s="305"/>
      <c r="DR438" s="305"/>
      <c r="DS438" s="305"/>
      <c r="DT438" s="305"/>
      <c r="DU438" s="305"/>
      <c r="DV438" s="305"/>
      <c r="DW438" s="305"/>
      <c r="DX438" s="305"/>
      <c r="DY438" s="305"/>
      <c r="DZ438" s="305"/>
      <c r="EA438" s="305"/>
      <c r="EB438" s="305"/>
      <c r="EC438" s="305"/>
      <c r="ED438" s="305"/>
      <c r="EE438" s="305"/>
      <c r="EF438" s="305"/>
      <c r="EG438" s="305"/>
      <c r="EH438" s="305"/>
      <c r="EI438" s="305"/>
      <c r="EJ438" s="305"/>
      <c r="EK438" s="305"/>
    </row>
    <row r="439" spans="1:141" s="299" customFormat="1">
      <c r="A439" s="305"/>
      <c r="B439" s="305"/>
      <c r="C439" s="305"/>
      <c r="D439" s="305"/>
      <c r="E439" s="305"/>
      <c r="F439" s="305"/>
      <c r="G439" s="305"/>
      <c r="H439" s="305"/>
      <c r="I439" s="305"/>
      <c r="J439" s="305"/>
      <c r="K439" s="305"/>
      <c r="L439" s="305"/>
      <c r="M439" s="305"/>
      <c r="N439" s="305"/>
      <c r="O439" s="305"/>
      <c r="P439" s="305"/>
      <c r="Q439" s="305"/>
      <c r="R439" s="305"/>
      <c r="S439" s="305"/>
      <c r="T439" s="305"/>
      <c r="U439" s="305"/>
      <c r="V439" s="305"/>
      <c r="W439" s="305"/>
      <c r="X439" s="305"/>
      <c r="Y439" s="305"/>
      <c r="Z439" s="305"/>
      <c r="AA439" s="305"/>
      <c r="AB439" s="305"/>
      <c r="AC439" s="305"/>
      <c r="AD439" s="305"/>
      <c r="AE439" s="305"/>
      <c r="AF439" s="305"/>
      <c r="AG439" s="305"/>
      <c r="AH439" s="305"/>
      <c r="AI439" s="305"/>
      <c r="AJ439" s="305"/>
      <c r="AK439" s="305"/>
      <c r="AL439" s="305"/>
      <c r="AM439" s="305"/>
      <c r="AN439" s="305"/>
      <c r="AO439" s="305"/>
      <c r="AP439" s="305"/>
      <c r="AQ439" s="305"/>
      <c r="AR439" s="305"/>
      <c r="AS439" s="305"/>
      <c r="AT439" s="305"/>
      <c r="AU439" s="305"/>
      <c r="AV439" s="305"/>
      <c r="AW439" s="305"/>
      <c r="AX439" s="305"/>
      <c r="AY439" s="305"/>
      <c r="AZ439" s="305"/>
      <c r="BA439" s="305"/>
      <c r="BB439" s="305"/>
      <c r="BC439" s="305"/>
      <c r="BD439" s="305"/>
      <c r="BE439" s="305"/>
      <c r="BF439" s="305"/>
      <c r="BG439" s="305"/>
      <c r="BH439" s="305"/>
      <c r="BI439" s="305"/>
      <c r="BJ439" s="305"/>
      <c r="BK439" s="305"/>
      <c r="BL439" s="305"/>
      <c r="BM439" s="305"/>
      <c r="BN439" s="305"/>
      <c r="BO439" s="305"/>
      <c r="BP439" s="305"/>
      <c r="BQ439" s="305"/>
      <c r="BR439" s="305"/>
      <c r="BS439" s="305"/>
      <c r="BT439" s="305"/>
      <c r="BU439" s="305"/>
      <c r="BV439" s="305"/>
      <c r="BW439" s="305"/>
      <c r="BX439" s="305"/>
      <c r="BY439" s="305"/>
      <c r="BZ439" s="305"/>
      <c r="CA439" s="305"/>
      <c r="CB439" s="305"/>
      <c r="CC439" s="305"/>
      <c r="CD439" s="305"/>
      <c r="CE439" s="305"/>
      <c r="CF439" s="305"/>
      <c r="CG439" s="305"/>
      <c r="CH439" s="305"/>
      <c r="CI439" s="305"/>
      <c r="CJ439" s="305"/>
      <c r="CK439" s="305"/>
      <c r="CL439" s="305"/>
      <c r="CM439" s="305"/>
      <c r="CN439" s="305"/>
      <c r="CO439" s="305"/>
      <c r="CP439" s="305"/>
      <c r="CQ439" s="305"/>
      <c r="CR439" s="305"/>
      <c r="CS439" s="305"/>
      <c r="CT439" s="305"/>
      <c r="CU439" s="305"/>
      <c r="CV439" s="305"/>
      <c r="CW439" s="305"/>
      <c r="CX439" s="305"/>
      <c r="CY439" s="305"/>
      <c r="CZ439" s="305"/>
      <c r="DA439" s="305"/>
      <c r="DB439" s="305"/>
      <c r="DC439" s="305"/>
      <c r="DD439" s="305"/>
      <c r="DE439" s="305"/>
      <c r="DF439" s="305"/>
      <c r="DG439" s="305"/>
      <c r="DH439" s="305"/>
      <c r="DI439" s="305"/>
      <c r="DJ439" s="305"/>
      <c r="DK439" s="305"/>
      <c r="DL439" s="305"/>
      <c r="DM439" s="305"/>
      <c r="DN439" s="305"/>
      <c r="DO439" s="305"/>
      <c r="DP439" s="305"/>
      <c r="DQ439" s="305"/>
      <c r="DR439" s="305"/>
      <c r="DS439" s="305"/>
      <c r="DT439" s="305"/>
      <c r="DU439" s="305"/>
      <c r="DV439" s="305"/>
      <c r="DW439" s="305"/>
      <c r="DX439" s="305"/>
      <c r="DY439" s="305"/>
      <c r="DZ439" s="305"/>
      <c r="EA439" s="305"/>
      <c r="EB439" s="305"/>
      <c r="EC439" s="305"/>
      <c r="ED439" s="305"/>
      <c r="EE439" s="305"/>
      <c r="EF439" s="305"/>
      <c r="EG439" s="305"/>
      <c r="EH439" s="305"/>
      <c r="EI439" s="305"/>
      <c r="EJ439" s="305"/>
      <c r="EK439" s="305"/>
    </row>
    <row r="440" spans="1:141" s="299" customFormat="1">
      <c r="A440" s="305"/>
      <c r="B440" s="305"/>
      <c r="C440" s="305"/>
      <c r="D440" s="305"/>
      <c r="E440" s="305"/>
      <c r="F440" s="305"/>
      <c r="G440" s="305"/>
      <c r="H440" s="305"/>
      <c r="I440" s="305"/>
      <c r="J440" s="305"/>
      <c r="K440" s="305"/>
      <c r="L440" s="305"/>
      <c r="M440" s="305"/>
      <c r="N440" s="305"/>
      <c r="O440" s="305"/>
      <c r="P440" s="305"/>
      <c r="Q440" s="305"/>
      <c r="R440" s="305"/>
      <c r="S440" s="305"/>
      <c r="T440" s="305"/>
      <c r="U440" s="305"/>
      <c r="V440" s="305"/>
      <c r="W440" s="305"/>
      <c r="X440" s="305"/>
      <c r="Y440" s="305"/>
      <c r="Z440" s="305"/>
      <c r="AA440" s="305"/>
      <c r="AB440" s="305"/>
      <c r="AC440" s="305"/>
      <c r="AD440" s="305"/>
      <c r="AE440" s="305"/>
      <c r="AF440" s="305"/>
      <c r="AG440" s="305"/>
      <c r="AH440" s="305"/>
      <c r="AI440" s="305"/>
      <c r="AJ440" s="305"/>
      <c r="AK440" s="305"/>
      <c r="AL440" s="305"/>
      <c r="AM440" s="305"/>
      <c r="AN440" s="305"/>
      <c r="AO440" s="305"/>
      <c r="AP440" s="305"/>
      <c r="AQ440" s="305"/>
      <c r="AR440" s="305"/>
      <c r="AS440" s="305"/>
      <c r="AT440" s="305"/>
      <c r="AU440" s="305"/>
      <c r="AV440" s="305"/>
      <c r="AW440" s="305"/>
      <c r="AX440" s="305"/>
      <c r="AY440" s="305"/>
      <c r="AZ440" s="305"/>
      <c r="BA440" s="305"/>
      <c r="BB440" s="305"/>
      <c r="BC440" s="305"/>
      <c r="BD440" s="305"/>
      <c r="BE440" s="305"/>
      <c r="BF440" s="305"/>
      <c r="BG440" s="305"/>
      <c r="BH440" s="305"/>
      <c r="BI440" s="305"/>
      <c r="BJ440" s="305"/>
      <c r="BK440" s="305"/>
      <c r="BL440" s="305"/>
      <c r="BM440" s="305"/>
      <c r="BN440" s="305"/>
      <c r="BO440" s="305"/>
      <c r="BP440" s="305"/>
      <c r="BQ440" s="305"/>
      <c r="BR440" s="305"/>
      <c r="BS440" s="305"/>
      <c r="BT440" s="305"/>
      <c r="BU440" s="305"/>
      <c r="BV440" s="305"/>
      <c r="BW440" s="305"/>
      <c r="BX440" s="305"/>
      <c r="BY440" s="305"/>
      <c r="BZ440" s="305"/>
      <c r="CA440" s="305"/>
      <c r="CB440" s="305"/>
      <c r="CC440" s="305"/>
      <c r="CD440" s="305"/>
      <c r="CE440" s="305"/>
      <c r="CF440" s="305"/>
      <c r="CG440" s="305"/>
      <c r="CH440" s="305"/>
      <c r="CI440" s="305"/>
      <c r="CJ440" s="305"/>
      <c r="CK440" s="305"/>
      <c r="CL440" s="305"/>
      <c r="CM440" s="305"/>
      <c r="CN440" s="305"/>
      <c r="CO440" s="305"/>
      <c r="CP440" s="305"/>
      <c r="CQ440" s="305"/>
      <c r="CR440" s="305"/>
      <c r="CS440" s="305"/>
      <c r="CT440" s="305"/>
      <c r="CU440" s="305"/>
      <c r="CV440" s="305"/>
      <c r="CW440" s="305"/>
      <c r="CX440" s="305"/>
      <c r="CY440" s="305"/>
      <c r="CZ440" s="305"/>
      <c r="DA440" s="305"/>
      <c r="DB440" s="305"/>
      <c r="DC440" s="305"/>
      <c r="DD440" s="305"/>
      <c r="DE440" s="305"/>
      <c r="DF440" s="305"/>
      <c r="DG440" s="305"/>
      <c r="DH440" s="305"/>
      <c r="DI440" s="305"/>
      <c r="DJ440" s="305"/>
      <c r="DK440" s="305"/>
      <c r="DL440" s="305"/>
      <c r="DM440" s="305"/>
      <c r="DN440" s="305"/>
      <c r="DO440" s="305"/>
      <c r="DP440" s="305"/>
      <c r="DQ440" s="305"/>
      <c r="DR440" s="305"/>
      <c r="DS440" s="305"/>
      <c r="DT440" s="305"/>
      <c r="DU440" s="305"/>
      <c r="DV440" s="305"/>
      <c r="DW440" s="305"/>
      <c r="DX440" s="305"/>
      <c r="DY440" s="305"/>
      <c r="DZ440" s="305"/>
      <c r="EA440" s="305"/>
      <c r="EB440" s="305"/>
      <c r="EC440" s="305"/>
      <c r="ED440" s="305"/>
      <c r="EE440" s="305"/>
      <c r="EF440" s="305"/>
      <c r="EG440" s="305"/>
      <c r="EH440" s="305"/>
      <c r="EI440" s="305"/>
      <c r="EJ440" s="305"/>
      <c r="EK440" s="305"/>
    </row>
    <row r="441" spans="1:141" s="299" customFormat="1">
      <c r="A441" s="305"/>
      <c r="B441" s="305"/>
      <c r="C441" s="305"/>
      <c r="D441" s="305"/>
      <c r="E441" s="305"/>
      <c r="F441" s="305"/>
      <c r="G441" s="305"/>
      <c r="H441" s="305"/>
      <c r="I441" s="305"/>
      <c r="J441" s="305"/>
      <c r="K441" s="305"/>
      <c r="L441" s="305"/>
      <c r="M441" s="305"/>
      <c r="N441" s="305"/>
      <c r="O441" s="305"/>
      <c r="P441" s="305"/>
      <c r="Q441" s="305"/>
      <c r="R441" s="305"/>
      <c r="S441" s="305"/>
      <c r="T441" s="305"/>
      <c r="U441" s="305"/>
      <c r="V441" s="305"/>
      <c r="W441" s="305"/>
      <c r="X441" s="305"/>
      <c r="Y441" s="305"/>
      <c r="Z441" s="305"/>
      <c r="AA441" s="305"/>
      <c r="AB441" s="305"/>
      <c r="AC441" s="305"/>
      <c r="AD441" s="305"/>
      <c r="AE441" s="305"/>
      <c r="AF441" s="305"/>
      <c r="AG441" s="305"/>
      <c r="AH441" s="305"/>
      <c r="AI441" s="305"/>
      <c r="AJ441" s="305"/>
      <c r="AK441" s="305"/>
      <c r="AL441" s="305"/>
      <c r="AM441" s="305"/>
      <c r="AN441" s="305"/>
      <c r="AO441" s="305"/>
      <c r="AP441" s="305"/>
      <c r="AQ441" s="305"/>
      <c r="AR441" s="305"/>
      <c r="AS441" s="305"/>
      <c r="AT441" s="305"/>
      <c r="AU441" s="305"/>
      <c r="AV441" s="305"/>
      <c r="AW441" s="305"/>
      <c r="AX441" s="305"/>
      <c r="AY441" s="305"/>
      <c r="AZ441" s="305"/>
      <c r="BA441" s="305"/>
      <c r="BB441" s="305"/>
      <c r="BC441" s="305"/>
      <c r="BD441" s="305"/>
      <c r="BE441" s="305"/>
      <c r="BF441" s="305"/>
      <c r="BG441" s="305"/>
      <c r="BH441" s="305"/>
      <c r="BI441" s="305"/>
      <c r="BJ441" s="305"/>
      <c r="BK441" s="305"/>
      <c r="BL441" s="305"/>
      <c r="BM441" s="305"/>
      <c r="BN441" s="305"/>
      <c r="BO441" s="305"/>
      <c r="BP441" s="305"/>
      <c r="BQ441" s="305"/>
      <c r="BR441" s="305"/>
      <c r="BS441" s="305"/>
      <c r="BT441" s="305"/>
      <c r="BU441" s="305"/>
      <c r="BV441" s="305"/>
      <c r="BW441" s="305"/>
      <c r="BX441" s="305"/>
      <c r="BY441" s="305"/>
      <c r="BZ441" s="305"/>
      <c r="CA441" s="305"/>
      <c r="CB441" s="305"/>
      <c r="CC441" s="305"/>
      <c r="CD441" s="305"/>
      <c r="CE441" s="305"/>
      <c r="CF441" s="305"/>
      <c r="CG441" s="305"/>
      <c r="CH441" s="305"/>
      <c r="CI441" s="305"/>
      <c r="CJ441" s="305"/>
      <c r="CK441" s="305"/>
      <c r="CL441" s="305"/>
      <c r="CM441" s="305"/>
      <c r="CN441" s="305"/>
      <c r="CO441" s="305"/>
      <c r="CP441" s="305"/>
      <c r="CQ441" s="305"/>
      <c r="CR441" s="305"/>
      <c r="CS441" s="305"/>
      <c r="CT441" s="305"/>
      <c r="CU441" s="305"/>
      <c r="CV441" s="305"/>
      <c r="CW441" s="305"/>
      <c r="CX441" s="305"/>
      <c r="CY441" s="305"/>
      <c r="CZ441" s="305"/>
      <c r="DA441" s="305"/>
      <c r="DB441" s="305"/>
      <c r="DC441" s="305"/>
      <c r="DD441" s="305"/>
      <c r="DE441" s="305"/>
      <c r="DF441" s="305"/>
      <c r="DG441" s="305"/>
      <c r="DH441" s="305"/>
      <c r="DI441" s="305"/>
      <c r="DJ441" s="305"/>
      <c r="DK441" s="305"/>
      <c r="DL441" s="305"/>
      <c r="DM441" s="305"/>
      <c r="DN441" s="305"/>
      <c r="DO441" s="305"/>
      <c r="DP441" s="305"/>
      <c r="DQ441" s="305"/>
      <c r="DR441" s="305"/>
      <c r="DS441" s="305"/>
      <c r="DT441" s="305"/>
      <c r="DU441" s="305"/>
      <c r="DV441" s="305"/>
      <c r="DW441" s="305"/>
      <c r="DX441" s="305"/>
      <c r="DY441" s="305"/>
      <c r="DZ441" s="305"/>
      <c r="EA441" s="305"/>
      <c r="EB441" s="305"/>
      <c r="EC441" s="305"/>
      <c r="ED441" s="305"/>
      <c r="EE441" s="305"/>
      <c r="EF441" s="305"/>
      <c r="EG441" s="305"/>
      <c r="EH441" s="305"/>
      <c r="EI441" s="305"/>
      <c r="EJ441" s="305"/>
      <c r="EK441" s="305"/>
    </row>
    <row r="442" spans="1:141" s="299" customFormat="1">
      <c r="A442" s="305"/>
      <c r="B442" s="305"/>
      <c r="C442" s="305"/>
      <c r="D442" s="305"/>
      <c r="E442" s="305"/>
      <c r="F442" s="305"/>
      <c r="G442" s="305"/>
      <c r="H442" s="305"/>
      <c r="I442" s="305"/>
      <c r="J442" s="305"/>
      <c r="K442" s="305"/>
      <c r="L442" s="305"/>
      <c r="M442" s="305"/>
      <c r="N442" s="305"/>
      <c r="O442" s="305"/>
      <c r="P442" s="305"/>
      <c r="Q442" s="305"/>
      <c r="R442" s="305"/>
      <c r="S442" s="305"/>
      <c r="T442" s="305"/>
      <c r="U442" s="305"/>
      <c r="V442" s="305"/>
      <c r="W442" s="305"/>
      <c r="X442" s="305"/>
      <c r="Y442" s="305"/>
      <c r="Z442" s="305"/>
      <c r="AA442" s="305"/>
      <c r="AB442" s="305"/>
      <c r="AC442" s="305"/>
      <c r="AD442" s="305"/>
      <c r="AE442" s="305"/>
      <c r="AF442" s="305"/>
      <c r="AG442" s="305"/>
      <c r="AH442" s="305"/>
      <c r="AI442" s="305"/>
      <c r="AJ442" s="305"/>
      <c r="AK442" s="305"/>
      <c r="AL442" s="305"/>
      <c r="AM442" s="305"/>
      <c r="AN442" s="305"/>
      <c r="AO442" s="305"/>
      <c r="AP442" s="305"/>
      <c r="AQ442" s="305"/>
      <c r="AR442" s="305"/>
      <c r="AS442" s="305"/>
      <c r="AT442" s="305"/>
      <c r="AU442" s="305"/>
      <c r="AV442" s="305"/>
      <c r="AW442" s="305"/>
      <c r="AX442" s="305"/>
      <c r="AY442" s="305"/>
      <c r="AZ442" s="305"/>
      <c r="BA442" s="305"/>
      <c r="BB442" s="305"/>
      <c r="BC442" s="305"/>
      <c r="BD442" s="305"/>
      <c r="BE442" s="305"/>
      <c r="BF442" s="305"/>
      <c r="BG442" s="305"/>
      <c r="BH442" s="305"/>
      <c r="BI442" s="305"/>
      <c r="BJ442" s="305"/>
      <c r="BK442" s="305"/>
      <c r="BL442" s="305"/>
      <c r="BM442" s="305"/>
      <c r="BN442" s="305"/>
      <c r="BO442" s="305"/>
      <c r="BP442" s="305"/>
      <c r="BQ442" s="305"/>
      <c r="BR442" s="305"/>
      <c r="BS442" s="305"/>
      <c r="BT442" s="305"/>
      <c r="BU442" s="305"/>
      <c r="BV442" s="305"/>
      <c r="BW442" s="305"/>
      <c r="BX442" s="305"/>
      <c r="BY442" s="305"/>
      <c r="BZ442" s="305"/>
      <c r="CA442" s="305"/>
      <c r="CB442" s="305"/>
      <c r="CC442" s="305"/>
      <c r="CD442" s="305"/>
      <c r="CE442" s="305"/>
      <c r="CF442" s="305"/>
      <c r="CG442" s="305"/>
      <c r="CH442" s="305"/>
      <c r="CI442" s="305"/>
      <c r="CJ442" s="305"/>
      <c r="CK442" s="305"/>
      <c r="CL442" s="305"/>
      <c r="CM442" s="305"/>
      <c r="CN442" s="305"/>
      <c r="CO442" s="305"/>
      <c r="CP442" s="305"/>
      <c r="CQ442" s="305"/>
      <c r="CR442" s="305"/>
      <c r="CS442" s="305"/>
      <c r="CT442" s="305"/>
      <c r="CU442" s="305"/>
      <c r="CV442" s="305"/>
      <c r="CW442" s="305"/>
      <c r="CX442" s="305"/>
      <c r="CY442" s="305"/>
      <c r="CZ442" s="305"/>
      <c r="DA442" s="305"/>
      <c r="DB442" s="305"/>
      <c r="DC442" s="305"/>
      <c r="DD442" s="305"/>
      <c r="DE442" s="305"/>
      <c r="DF442" s="305"/>
      <c r="DG442" s="305"/>
      <c r="DH442" s="305"/>
      <c r="DI442" s="305"/>
      <c r="DJ442" s="305"/>
      <c r="DK442" s="305"/>
      <c r="DL442" s="305"/>
      <c r="DM442" s="305"/>
      <c r="DN442" s="305"/>
      <c r="DO442" s="305"/>
      <c r="DP442" s="305"/>
      <c r="DQ442" s="305"/>
      <c r="DR442" s="305"/>
      <c r="DS442" s="305"/>
      <c r="DT442" s="305"/>
      <c r="DU442" s="305"/>
      <c r="DV442" s="305"/>
      <c r="DW442" s="305"/>
      <c r="DX442" s="305"/>
      <c r="DY442" s="305"/>
      <c r="DZ442" s="305"/>
      <c r="EA442" s="305"/>
      <c r="EB442" s="305"/>
      <c r="EC442" s="305"/>
      <c r="ED442" s="305"/>
      <c r="EE442" s="305"/>
      <c r="EF442" s="305"/>
      <c r="EG442" s="305"/>
      <c r="EH442" s="305"/>
      <c r="EI442" s="305"/>
      <c r="EJ442" s="305"/>
      <c r="EK442" s="305"/>
    </row>
    <row r="443" spans="1:141" s="299" customFormat="1">
      <c r="A443" s="305"/>
      <c r="B443" s="305"/>
      <c r="C443" s="305"/>
      <c r="D443" s="305"/>
      <c r="E443" s="305"/>
      <c r="F443" s="305"/>
      <c r="G443" s="305"/>
      <c r="H443" s="305"/>
      <c r="I443" s="305"/>
      <c r="J443" s="305"/>
      <c r="K443" s="305"/>
      <c r="L443" s="305"/>
      <c r="M443" s="305"/>
      <c r="N443" s="305"/>
      <c r="O443" s="305"/>
      <c r="P443" s="305"/>
      <c r="Q443" s="305"/>
      <c r="R443" s="305"/>
      <c r="S443" s="305"/>
      <c r="T443" s="305"/>
      <c r="U443" s="305"/>
      <c r="V443" s="305"/>
      <c r="W443" s="305"/>
      <c r="X443" s="305"/>
      <c r="Y443" s="305"/>
      <c r="Z443" s="305"/>
      <c r="AA443" s="305"/>
      <c r="AB443" s="305"/>
      <c r="AC443" s="305"/>
      <c r="AD443" s="305"/>
      <c r="AE443" s="305"/>
      <c r="AF443" s="305"/>
      <c r="AG443" s="305"/>
      <c r="AH443" s="305"/>
      <c r="AI443" s="305"/>
      <c r="AJ443" s="305"/>
      <c r="AK443" s="305"/>
      <c r="AL443" s="305"/>
      <c r="AM443" s="305"/>
      <c r="AN443" s="305"/>
      <c r="AO443" s="305"/>
      <c r="AP443" s="305"/>
      <c r="AQ443" s="305"/>
      <c r="AR443" s="305"/>
      <c r="AS443" s="305"/>
      <c r="AT443" s="305"/>
      <c r="AU443" s="305"/>
      <c r="AV443" s="305"/>
      <c r="AW443" s="305"/>
      <c r="AX443" s="305"/>
      <c r="AY443" s="305"/>
      <c r="AZ443" s="305"/>
      <c r="BA443" s="305"/>
      <c r="BB443" s="305"/>
      <c r="BC443" s="305"/>
      <c r="BD443" s="305"/>
      <c r="BE443" s="305"/>
      <c r="BF443" s="305"/>
      <c r="BG443" s="305"/>
      <c r="BH443" s="305"/>
      <c r="BI443" s="305"/>
      <c r="BJ443" s="305"/>
      <c r="BK443" s="305"/>
      <c r="BL443" s="305"/>
      <c r="BM443" s="305"/>
      <c r="BN443" s="305"/>
      <c r="BO443" s="305"/>
      <c r="BP443" s="305"/>
      <c r="BQ443" s="305"/>
      <c r="BR443" s="305"/>
      <c r="BS443" s="305"/>
      <c r="BT443" s="305"/>
      <c r="BU443" s="305"/>
      <c r="BV443" s="305"/>
      <c r="BW443" s="305"/>
      <c r="BX443" s="305"/>
      <c r="BY443" s="305"/>
      <c r="BZ443" s="305"/>
      <c r="CA443" s="305"/>
      <c r="CB443" s="305"/>
      <c r="CC443" s="305"/>
      <c r="CD443" s="305"/>
      <c r="CE443" s="305"/>
      <c r="CF443" s="305"/>
      <c r="CG443" s="305"/>
      <c r="CH443" s="305"/>
      <c r="CI443" s="305"/>
      <c r="CJ443" s="305"/>
      <c r="CK443" s="305"/>
      <c r="CL443" s="305"/>
      <c r="CM443" s="305"/>
      <c r="CN443" s="305"/>
      <c r="CO443" s="305"/>
      <c r="CP443" s="305"/>
      <c r="CQ443" s="305"/>
      <c r="CR443" s="305"/>
      <c r="CS443" s="305"/>
      <c r="CT443" s="305"/>
      <c r="CU443" s="305"/>
      <c r="CV443" s="305"/>
      <c r="CW443" s="305"/>
      <c r="CX443" s="305"/>
      <c r="CY443" s="305"/>
      <c r="CZ443" s="305"/>
      <c r="DA443" s="305"/>
      <c r="DB443" s="305"/>
      <c r="DC443" s="305"/>
      <c r="DD443" s="305"/>
      <c r="DE443" s="305"/>
      <c r="DF443" s="305"/>
      <c r="DG443" s="305"/>
      <c r="DH443" s="305"/>
      <c r="DI443" s="305"/>
      <c r="DJ443" s="305"/>
      <c r="DK443" s="305"/>
      <c r="DL443" s="305"/>
      <c r="DM443" s="305"/>
      <c r="DN443" s="305"/>
      <c r="DO443" s="305"/>
      <c r="DP443" s="305"/>
      <c r="DQ443" s="305"/>
      <c r="DR443" s="305"/>
      <c r="DS443" s="305"/>
      <c r="DT443" s="305"/>
      <c r="DU443" s="305"/>
      <c r="DV443" s="305"/>
      <c r="DW443" s="305"/>
      <c r="DX443" s="305"/>
      <c r="DY443" s="305"/>
      <c r="DZ443" s="305"/>
      <c r="EA443" s="305"/>
      <c r="EB443" s="305"/>
      <c r="EC443" s="305"/>
      <c r="ED443" s="305"/>
      <c r="EE443" s="305"/>
      <c r="EF443" s="305"/>
      <c r="EG443" s="305"/>
      <c r="EH443" s="305"/>
      <c r="EI443" s="305"/>
      <c r="EJ443" s="305"/>
      <c r="EK443" s="305"/>
    </row>
    <row r="444" spans="1:141" s="299" customFormat="1">
      <c r="A444" s="305"/>
      <c r="B444" s="305"/>
      <c r="C444" s="305"/>
      <c r="D444" s="305"/>
      <c r="E444" s="305"/>
      <c r="F444" s="305"/>
      <c r="G444" s="305"/>
      <c r="H444" s="305"/>
      <c r="I444" s="305"/>
      <c r="J444" s="305"/>
      <c r="K444" s="305"/>
      <c r="L444" s="305"/>
      <c r="M444" s="305"/>
      <c r="N444" s="305"/>
      <c r="O444" s="305"/>
      <c r="P444" s="305"/>
      <c r="Q444" s="305"/>
      <c r="R444" s="305"/>
      <c r="S444" s="305"/>
      <c r="T444" s="305"/>
      <c r="U444" s="305"/>
      <c r="V444" s="305"/>
      <c r="W444" s="305"/>
      <c r="X444" s="305"/>
      <c r="Y444" s="305"/>
      <c r="Z444" s="305"/>
      <c r="AA444" s="305"/>
      <c r="AB444" s="305"/>
      <c r="AC444" s="305"/>
      <c r="AD444" s="305"/>
      <c r="AE444" s="305"/>
      <c r="AF444" s="305"/>
      <c r="AG444" s="305"/>
      <c r="AH444" s="305"/>
      <c r="AI444" s="305"/>
      <c r="AJ444" s="305"/>
      <c r="AK444" s="305"/>
      <c r="AL444" s="305"/>
      <c r="AM444" s="305"/>
      <c r="AN444" s="305"/>
      <c r="AO444" s="305"/>
      <c r="AP444" s="305"/>
      <c r="AQ444" s="305"/>
      <c r="AR444" s="305"/>
      <c r="AS444" s="305"/>
      <c r="AT444" s="305"/>
      <c r="AU444" s="305"/>
      <c r="AV444" s="305"/>
      <c r="AW444" s="305"/>
      <c r="AX444" s="305"/>
      <c r="AY444" s="305"/>
      <c r="AZ444" s="305"/>
      <c r="BA444" s="305"/>
      <c r="BB444" s="305"/>
      <c r="BC444" s="305"/>
      <c r="BD444" s="305"/>
      <c r="BE444" s="305"/>
      <c r="BF444" s="305"/>
      <c r="BG444" s="305"/>
      <c r="BH444" s="305"/>
      <c r="BI444" s="305"/>
      <c r="BJ444" s="305"/>
      <c r="BK444" s="305"/>
      <c r="BL444" s="305"/>
      <c r="BM444" s="305"/>
      <c r="BN444" s="305"/>
      <c r="BO444" s="305"/>
      <c r="BP444" s="305"/>
      <c r="BQ444" s="305"/>
      <c r="BR444" s="305"/>
      <c r="BS444" s="305"/>
      <c r="BT444" s="305"/>
      <c r="BU444" s="305"/>
      <c r="BV444" s="305"/>
      <c r="BW444" s="305"/>
      <c r="BX444" s="305"/>
      <c r="BY444" s="305"/>
      <c r="BZ444" s="305"/>
      <c r="CA444" s="305"/>
      <c r="CB444" s="305"/>
      <c r="CC444" s="305"/>
      <c r="CD444" s="305"/>
      <c r="CE444" s="305"/>
      <c r="CF444" s="305"/>
      <c r="CG444" s="305"/>
      <c r="CH444" s="305"/>
      <c r="CI444" s="305"/>
      <c r="CJ444" s="305"/>
      <c r="CK444" s="305"/>
      <c r="CL444" s="305"/>
      <c r="CM444" s="305"/>
      <c r="CN444" s="305"/>
      <c r="CO444" s="305"/>
      <c r="CP444" s="305"/>
      <c r="CQ444" s="305"/>
      <c r="CR444" s="305"/>
      <c r="CS444" s="305"/>
      <c r="CT444" s="305"/>
      <c r="CU444" s="305"/>
      <c r="CV444" s="305"/>
      <c r="CW444" s="305"/>
      <c r="CX444" s="305"/>
      <c r="CY444" s="305"/>
      <c r="CZ444" s="305"/>
      <c r="DA444" s="305"/>
      <c r="DB444" s="305"/>
      <c r="DC444" s="305"/>
      <c r="DD444" s="305"/>
      <c r="DE444" s="305"/>
      <c r="DF444" s="305"/>
      <c r="DG444" s="305"/>
      <c r="DH444" s="305"/>
      <c r="DI444" s="305"/>
      <c r="DJ444" s="305"/>
      <c r="DK444" s="305"/>
      <c r="DL444" s="305"/>
      <c r="DM444" s="305"/>
      <c r="DN444" s="305"/>
      <c r="DO444" s="305"/>
      <c r="DP444" s="305"/>
      <c r="DQ444" s="305"/>
      <c r="DR444" s="305"/>
      <c r="DS444" s="305"/>
      <c r="DT444" s="305"/>
      <c r="DU444" s="305"/>
      <c r="DV444" s="305"/>
      <c r="DW444" s="305"/>
      <c r="DX444" s="305"/>
      <c r="DY444" s="305"/>
      <c r="DZ444" s="305"/>
      <c r="EA444" s="305"/>
      <c r="EB444" s="305"/>
      <c r="EC444" s="305"/>
      <c r="ED444" s="305"/>
      <c r="EE444" s="305"/>
      <c r="EF444" s="305"/>
      <c r="EG444" s="305"/>
      <c r="EH444" s="305"/>
      <c r="EI444" s="305"/>
      <c r="EJ444" s="305"/>
      <c r="EK444" s="305"/>
    </row>
    <row r="445" spans="1:141" s="299" customFormat="1">
      <c r="A445" s="305"/>
      <c r="B445" s="305"/>
      <c r="C445" s="305"/>
      <c r="D445" s="305"/>
      <c r="E445" s="305"/>
      <c r="F445" s="305"/>
      <c r="G445" s="305"/>
      <c r="H445" s="305"/>
      <c r="I445" s="305"/>
      <c r="J445" s="305"/>
      <c r="K445" s="305"/>
      <c r="L445" s="305"/>
      <c r="M445" s="305"/>
      <c r="N445" s="305"/>
      <c r="O445" s="305"/>
      <c r="P445" s="305"/>
      <c r="Q445" s="305"/>
      <c r="R445" s="305"/>
      <c r="S445" s="305"/>
      <c r="T445" s="305"/>
      <c r="U445" s="305"/>
      <c r="V445" s="305"/>
      <c r="W445" s="305"/>
      <c r="X445" s="305"/>
      <c r="Y445" s="305"/>
      <c r="Z445" s="305"/>
      <c r="AA445" s="305"/>
      <c r="AB445" s="305"/>
      <c r="AC445" s="305"/>
      <c r="AD445" s="305"/>
      <c r="AE445" s="305"/>
      <c r="AF445" s="305"/>
      <c r="AG445" s="305"/>
      <c r="AH445" s="305"/>
      <c r="AI445" s="305"/>
      <c r="AJ445" s="305"/>
      <c r="AK445" s="305"/>
      <c r="AL445" s="305"/>
      <c r="AM445" s="305"/>
      <c r="AN445" s="305"/>
      <c r="AO445" s="305"/>
      <c r="AP445" s="305"/>
      <c r="AQ445" s="305"/>
      <c r="AR445" s="305"/>
      <c r="AS445" s="305"/>
      <c r="AT445" s="305"/>
      <c r="AU445" s="305"/>
      <c r="AV445" s="305"/>
      <c r="AW445" s="305"/>
      <c r="AX445" s="305"/>
      <c r="AY445" s="305"/>
      <c r="AZ445" s="305"/>
      <c r="BA445" s="305"/>
      <c r="BB445" s="305"/>
      <c r="BC445" s="305"/>
      <c r="BD445" s="305"/>
      <c r="BE445" s="305"/>
      <c r="BF445" s="305"/>
      <c r="BG445" s="305"/>
      <c r="BH445" s="305"/>
      <c r="BI445" s="305"/>
      <c r="BJ445" s="305"/>
      <c r="BK445" s="305"/>
      <c r="BL445" s="305"/>
      <c r="BM445" s="305"/>
      <c r="BN445" s="305"/>
      <c r="BO445" s="305"/>
      <c r="BP445" s="305"/>
      <c r="BQ445" s="305"/>
      <c r="BR445" s="305"/>
      <c r="BS445" s="305"/>
      <c r="BT445" s="305"/>
      <c r="BU445" s="305"/>
      <c r="BV445" s="305"/>
      <c r="BW445" s="305"/>
      <c r="BX445" s="305"/>
      <c r="BY445" s="305"/>
      <c r="BZ445" s="305"/>
      <c r="CA445" s="305"/>
      <c r="CB445" s="305"/>
      <c r="CC445" s="305"/>
      <c r="CD445" s="305"/>
      <c r="CE445" s="305"/>
      <c r="CF445" s="305"/>
      <c r="CG445" s="305"/>
      <c r="CH445" s="305"/>
      <c r="CI445" s="305"/>
      <c r="CJ445" s="305"/>
      <c r="CK445" s="305"/>
      <c r="CL445" s="305"/>
      <c r="CM445" s="305"/>
      <c r="CN445" s="305"/>
      <c r="CO445" s="305"/>
      <c r="CP445" s="305"/>
      <c r="CQ445" s="305"/>
      <c r="CR445" s="305"/>
      <c r="CS445" s="305"/>
      <c r="CT445" s="305"/>
      <c r="CU445" s="305"/>
      <c r="CV445" s="305"/>
      <c r="CW445" s="305"/>
      <c r="CX445" s="305"/>
      <c r="CY445" s="305"/>
      <c r="CZ445" s="305"/>
      <c r="DA445" s="305"/>
      <c r="DB445" s="305"/>
      <c r="DC445" s="305"/>
      <c r="DD445" s="305"/>
      <c r="DE445" s="305"/>
      <c r="DF445" s="305"/>
      <c r="DG445" s="305"/>
      <c r="DH445" s="305"/>
      <c r="DI445" s="305"/>
      <c r="DJ445" s="305"/>
      <c r="DK445" s="305"/>
      <c r="DL445" s="305"/>
      <c r="DM445" s="305"/>
      <c r="DN445" s="305"/>
      <c r="DO445" s="305"/>
      <c r="DP445" s="305"/>
      <c r="DQ445" s="305"/>
      <c r="DR445" s="305"/>
      <c r="DS445" s="305"/>
      <c r="DT445" s="305"/>
      <c r="DU445" s="305"/>
      <c r="DV445" s="305"/>
      <c r="DW445" s="305"/>
      <c r="DX445" s="305"/>
      <c r="DY445" s="305"/>
      <c r="DZ445" s="305"/>
      <c r="EA445" s="305"/>
      <c r="EB445" s="305"/>
      <c r="EC445" s="305"/>
      <c r="ED445" s="305"/>
      <c r="EE445" s="305"/>
      <c r="EF445" s="305"/>
      <c r="EG445" s="305"/>
      <c r="EH445" s="305"/>
      <c r="EI445" s="305"/>
      <c r="EJ445" s="305"/>
      <c r="EK445" s="305"/>
    </row>
    <row r="446" spans="1:141" s="299" customFormat="1">
      <c r="A446" s="305"/>
      <c r="B446" s="305"/>
      <c r="C446" s="305"/>
      <c r="D446" s="305"/>
      <c r="E446" s="305"/>
      <c r="F446" s="305"/>
      <c r="G446" s="305"/>
      <c r="H446" s="305"/>
      <c r="I446" s="305"/>
      <c r="J446" s="305"/>
      <c r="K446" s="305"/>
      <c r="L446" s="305"/>
      <c r="M446" s="305"/>
      <c r="N446" s="305"/>
      <c r="O446" s="305"/>
      <c r="P446" s="305"/>
      <c r="Q446" s="305"/>
      <c r="R446" s="305"/>
      <c r="S446" s="305"/>
      <c r="T446" s="305"/>
      <c r="U446" s="305"/>
      <c r="V446" s="305"/>
      <c r="W446" s="305"/>
      <c r="X446" s="305"/>
      <c r="Y446" s="305"/>
      <c r="Z446" s="305"/>
      <c r="AA446" s="305"/>
      <c r="AB446" s="305"/>
      <c r="AC446" s="305"/>
      <c r="AD446" s="305"/>
      <c r="AE446" s="305"/>
      <c r="AF446" s="305"/>
      <c r="AG446" s="305"/>
      <c r="AH446" s="305"/>
      <c r="AI446" s="305"/>
      <c r="AJ446" s="305"/>
      <c r="AK446" s="305"/>
      <c r="AL446" s="305"/>
      <c r="AM446" s="305"/>
      <c r="AN446" s="305"/>
      <c r="AO446" s="305"/>
      <c r="AP446" s="305"/>
      <c r="AQ446" s="305"/>
      <c r="AR446" s="305"/>
      <c r="AS446" s="305"/>
      <c r="AT446" s="305"/>
      <c r="AU446" s="305"/>
      <c r="AV446" s="305"/>
      <c r="AW446" s="305"/>
      <c r="AX446" s="305"/>
      <c r="AY446" s="305"/>
      <c r="AZ446" s="305"/>
      <c r="BA446" s="305"/>
      <c r="BB446" s="305"/>
      <c r="BC446" s="305"/>
      <c r="BD446" s="305"/>
      <c r="BE446" s="305"/>
      <c r="BF446" s="305"/>
      <c r="BG446" s="305"/>
      <c r="BH446" s="305"/>
      <c r="BI446" s="305"/>
      <c r="BJ446" s="305"/>
      <c r="BK446" s="305"/>
      <c r="BL446" s="305"/>
      <c r="BM446" s="305"/>
      <c r="BN446" s="305"/>
      <c r="BO446" s="305"/>
      <c r="BP446" s="305"/>
      <c r="BQ446" s="305"/>
      <c r="BR446" s="305"/>
      <c r="BS446" s="305"/>
      <c r="BT446" s="305"/>
      <c r="BU446" s="305"/>
      <c r="BV446" s="305"/>
      <c r="BW446" s="305"/>
      <c r="BX446" s="305"/>
      <c r="BY446" s="305"/>
      <c r="BZ446" s="305"/>
      <c r="CA446" s="305"/>
      <c r="CB446" s="305"/>
      <c r="CC446" s="305"/>
      <c r="CD446" s="305"/>
      <c r="CE446" s="305"/>
      <c r="CF446" s="305"/>
      <c r="CG446" s="305"/>
      <c r="CH446" s="305"/>
      <c r="CI446" s="305"/>
      <c r="CJ446" s="305"/>
      <c r="CK446" s="305"/>
      <c r="CL446" s="305"/>
      <c r="CM446" s="305"/>
      <c r="CN446" s="305"/>
      <c r="CO446" s="305"/>
      <c r="CP446" s="305"/>
      <c r="CQ446" s="305"/>
      <c r="CR446" s="305"/>
      <c r="CS446" s="305"/>
      <c r="CT446" s="305"/>
      <c r="CU446" s="305"/>
      <c r="CV446" s="305"/>
      <c r="CW446" s="305"/>
      <c r="CX446" s="305"/>
      <c r="CY446" s="305"/>
      <c r="CZ446" s="305"/>
      <c r="DA446" s="305"/>
      <c r="DB446" s="305"/>
      <c r="DC446" s="305"/>
      <c r="DD446" s="305"/>
      <c r="DE446" s="305"/>
      <c r="DF446" s="305"/>
      <c r="DG446" s="305"/>
      <c r="DH446" s="305"/>
      <c r="DI446" s="305"/>
      <c r="DJ446" s="305"/>
      <c r="DK446" s="305"/>
      <c r="DL446" s="305"/>
      <c r="DM446" s="305"/>
      <c r="DN446" s="305"/>
      <c r="DO446" s="305"/>
      <c r="DP446" s="305"/>
      <c r="DQ446" s="305"/>
      <c r="DR446" s="305"/>
      <c r="DS446" s="305"/>
      <c r="DT446" s="305"/>
      <c r="DU446" s="305"/>
      <c r="DV446" s="305"/>
      <c r="DW446" s="305"/>
      <c r="DX446" s="305"/>
      <c r="DY446" s="305"/>
      <c r="DZ446" s="305"/>
      <c r="EA446" s="305"/>
      <c r="EB446" s="305"/>
      <c r="EC446" s="305"/>
      <c r="ED446" s="305"/>
      <c r="EE446" s="305"/>
      <c r="EF446" s="305"/>
      <c r="EG446" s="305"/>
      <c r="EH446" s="305"/>
      <c r="EI446" s="305"/>
      <c r="EJ446" s="305"/>
      <c r="EK446" s="305"/>
    </row>
    <row r="447" spans="1:141" s="299" customFormat="1">
      <c r="A447" s="305"/>
      <c r="B447" s="305"/>
      <c r="C447" s="305"/>
      <c r="D447" s="305"/>
      <c r="E447" s="305"/>
      <c r="F447" s="305"/>
      <c r="G447" s="305"/>
      <c r="H447" s="305"/>
      <c r="I447" s="305"/>
      <c r="J447" s="305"/>
      <c r="K447" s="305"/>
      <c r="L447" s="305"/>
      <c r="M447" s="305"/>
      <c r="N447" s="305"/>
      <c r="O447" s="305"/>
      <c r="P447" s="305"/>
      <c r="Q447" s="305"/>
      <c r="R447" s="305"/>
      <c r="S447" s="305"/>
      <c r="T447" s="305"/>
      <c r="U447" s="305"/>
      <c r="V447" s="305"/>
      <c r="W447" s="305"/>
      <c r="X447" s="305"/>
      <c r="Y447" s="305"/>
      <c r="Z447" s="305"/>
      <c r="AA447" s="305"/>
      <c r="AB447" s="305"/>
      <c r="AC447" s="305"/>
      <c r="AD447" s="305"/>
      <c r="AE447" s="305"/>
      <c r="AF447" s="305"/>
      <c r="AG447" s="305"/>
      <c r="AH447" s="305"/>
      <c r="AI447" s="305"/>
      <c r="AJ447" s="305"/>
      <c r="AK447" s="305"/>
      <c r="AL447" s="305"/>
      <c r="AM447" s="305"/>
      <c r="AN447" s="305"/>
      <c r="AO447" s="305"/>
      <c r="AP447" s="305"/>
      <c r="AQ447" s="305"/>
      <c r="AR447" s="305"/>
      <c r="AS447" s="305"/>
      <c r="AT447" s="305"/>
      <c r="AU447" s="305"/>
      <c r="AV447" s="305"/>
      <c r="AW447" s="305"/>
      <c r="AX447" s="305"/>
      <c r="AY447" s="305"/>
      <c r="AZ447" s="305"/>
      <c r="BA447" s="305"/>
      <c r="BB447" s="305"/>
      <c r="BC447" s="305"/>
      <c r="BD447" s="305"/>
      <c r="BE447" s="305"/>
      <c r="BF447" s="305"/>
      <c r="BG447" s="305"/>
      <c r="BH447" s="305"/>
      <c r="BI447" s="305"/>
      <c r="BJ447" s="305"/>
      <c r="BK447" s="305"/>
      <c r="BL447" s="305"/>
      <c r="BM447" s="305"/>
      <c r="BN447" s="305"/>
      <c r="BO447" s="305"/>
      <c r="BP447" s="305"/>
      <c r="BQ447" s="305"/>
      <c r="BR447" s="305"/>
      <c r="BS447" s="305"/>
      <c r="BT447" s="305"/>
      <c r="BU447" s="305"/>
      <c r="BV447" s="305"/>
      <c r="BW447" s="305"/>
      <c r="BX447" s="305"/>
      <c r="BY447" s="305"/>
      <c r="BZ447" s="305"/>
      <c r="CA447" s="305"/>
      <c r="CB447" s="305"/>
      <c r="CC447" s="305"/>
      <c r="CD447" s="305"/>
      <c r="CE447" s="305"/>
      <c r="CF447" s="305"/>
      <c r="CG447" s="305"/>
      <c r="CH447" s="305"/>
      <c r="CI447" s="305"/>
      <c r="CJ447" s="305"/>
      <c r="CK447" s="305"/>
      <c r="CL447" s="305"/>
      <c r="CM447" s="305"/>
      <c r="CN447" s="305"/>
      <c r="CO447" s="305"/>
      <c r="CP447" s="305"/>
      <c r="CQ447" s="305"/>
      <c r="CR447" s="305"/>
      <c r="CS447" s="305"/>
      <c r="CT447" s="305"/>
      <c r="CU447" s="305"/>
      <c r="CV447" s="305"/>
      <c r="CW447" s="305"/>
      <c r="CX447" s="305"/>
      <c r="CY447" s="305"/>
      <c r="CZ447" s="305"/>
      <c r="DA447" s="305"/>
      <c r="DB447" s="305"/>
      <c r="DC447" s="305"/>
      <c r="DD447" s="305"/>
      <c r="DE447" s="305"/>
      <c r="DF447" s="305"/>
      <c r="DG447" s="305"/>
      <c r="DH447" s="305"/>
      <c r="DI447" s="305"/>
      <c r="DJ447" s="305"/>
      <c r="DK447" s="305"/>
      <c r="DL447" s="305"/>
      <c r="DM447" s="305"/>
      <c r="DN447" s="305"/>
      <c r="DO447" s="305"/>
      <c r="DP447" s="305"/>
      <c r="DQ447" s="305"/>
      <c r="DR447" s="305"/>
      <c r="DS447" s="305"/>
      <c r="DT447" s="305"/>
      <c r="DU447" s="305"/>
      <c r="DV447" s="305"/>
      <c r="DW447" s="305"/>
      <c r="DX447" s="305"/>
      <c r="DY447" s="305"/>
      <c r="DZ447" s="305"/>
      <c r="EA447" s="305"/>
      <c r="EB447" s="305"/>
      <c r="EC447" s="305"/>
      <c r="ED447" s="305"/>
      <c r="EE447" s="305"/>
      <c r="EF447" s="305"/>
      <c r="EG447" s="305"/>
      <c r="EH447" s="305"/>
      <c r="EI447" s="305"/>
      <c r="EJ447" s="305"/>
      <c r="EK447" s="305"/>
    </row>
    <row r="448" spans="1:141" s="299" customFormat="1">
      <c r="A448" s="305"/>
      <c r="B448" s="305"/>
      <c r="C448" s="305"/>
      <c r="D448" s="305"/>
      <c r="E448" s="305"/>
      <c r="F448" s="305"/>
      <c r="G448" s="305"/>
      <c r="H448" s="305"/>
      <c r="I448" s="305"/>
      <c r="J448" s="305"/>
      <c r="K448" s="305"/>
      <c r="L448" s="305"/>
      <c r="M448" s="305"/>
      <c r="N448" s="305"/>
      <c r="O448" s="305"/>
      <c r="P448" s="305"/>
      <c r="Q448" s="305"/>
      <c r="R448" s="305"/>
      <c r="S448" s="305"/>
      <c r="T448" s="305"/>
      <c r="U448" s="305"/>
      <c r="V448" s="305"/>
      <c r="W448" s="305"/>
      <c r="X448" s="305"/>
      <c r="Y448" s="305"/>
      <c r="Z448" s="305"/>
      <c r="AA448" s="305"/>
      <c r="AB448" s="305"/>
      <c r="AC448" s="305"/>
      <c r="AD448" s="305"/>
      <c r="AE448" s="305"/>
      <c r="AF448" s="305"/>
      <c r="AG448" s="305"/>
      <c r="AH448" s="305"/>
      <c r="AI448" s="305"/>
      <c r="AJ448" s="305"/>
      <c r="AK448" s="305"/>
      <c r="AL448" s="305"/>
      <c r="AM448" s="305"/>
      <c r="AN448" s="305"/>
      <c r="AO448" s="305"/>
      <c r="AP448" s="305"/>
      <c r="AQ448" s="305"/>
      <c r="AR448" s="305"/>
      <c r="AS448" s="305"/>
      <c r="AT448" s="305"/>
      <c r="AU448" s="305"/>
      <c r="AV448" s="305"/>
      <c r="AW448" s="305"/>
      <c r="AX448" s="305"/>
      <c r="AY448" s="305"/>
      <c r="AZ448" s="305"/>
      <c r="BA448" s="305"/>
      <c r="BB448" s="305"/>
      <c r="BC448" s="305"/>
      <c r="BD448" s="305"/>
      <c r="BE448" s="305"/>
      <c r="BF448" s="305"/>
      <c r="BG448" s="305"/>
      <c r="BH448" s="305"/>
      <c r="BI448" s="305"/>
      <c r="BJ448" s="305"/>
      <c r="BK448" s="305"/>
      <c r="BL448" s="305"/>
      <c r="BM448" s="305"/>
      <c r="BN448" s="305"/>
      <c r="BO448" s="305"/>
      <c r="BP448" s="305"/>
      <c r="BQ448" s="305"/>
      <c r="BR448" s="305"/>
      <c r="BS448" s="305"/>
      <c r="BT448" s="305"/>
      <c r="BU448" s="305"/>
      <c r="BV448" s="305"/>
      <c r="BW448" s="305"/>
      <c r="BX448" s="305"/>
      <c r="BY448" s="305"/>
      <c r="BZ448" s="305"/>
      <c r="CA448" s="305"/>
      <c r="CB448" s="305"/>
      <c r="CC448" s="305"/>
      <c r="CD448" s="305"/>
      <c r="CE448" s="305"/>
      <c r="CF448" s="305"/>
      <c r="CG448" s="305"/>
      <c r="CH448" s="305"/>
      <c r="CI448" s="305"/>
      <c r="CJ448" s="305"/>
      <c r="CK448" s="305"/>
      <c r="CL448" s="305"/>
      <c r="CM448" s="305"/>
      <c r="CN448" s="305"/>
      <c r="CO448" s="305"/>
      <c r="CP448" s="305"/>
      <c r="CQ448" s="305"/>
      <c r="CR448" s="305"/>
      <c r="CS448" s="305"/>
      <c r="CT448" s="305"/>
      <c r="CU448" s="305"/>
      <c r="CV448" s="305"/>
      <c r="CW448" s="305"/>
      <c r="CX448" s="305"/>
      <c r="CY448" s="305"/>
      <c r="CZ448" s="305"/>
      <c r="DA448" s="305"/>
      <c r="DB448" s="305"/>
      <c r="DC448" s="305"/>
      <c r="DD448" s="305"/>
      <c r="DE448" s="305"/>
      <c r="DF448" s="305"/>
      <c r="DG448" s="305"/>
      <c r="DH448" s="305"/>
      <c r="DI448" s="305"/>
      <c r="DJ448" s="305"/>
      <c r="DK448" s="305"/>
      <c r="DL448" s="305"/>
      <c r="DM448" s="305"/>
      <c r="DN448" s="305"/>
      <c r="DO448" s="305"/>
      <c r="DP448" s="305"/>
      <c r="DQ448" s="305"/>
      <c r="DR448" s="305"/>
      <c r="DS448" s="305"/>
      <c r="DT448" s="305"/>
      <c r="DU448" s="305"/>
      <c r="DV448" s="305"/>
      <c r="DW448" s="305"/>
      <c r="DX448" s="305"/>
      <c r="DY448" s="305"/>
      <c r="DZ448" s="305"/>
      <c r="EA448" s="305"/>
      <c r="EB448" s="305"/>
      <c r="EC448" s="305"/>
      <c r="ED448" s="305"/>
      <c r="EE448" s="305"/>
      <c r="EF448" s="305"/>
      <c r="EG448" s="305"/>
      <c r="EH448" s="305"/>
      <c r="EI448" s="305"/>
      <c r="EJ448" s="305"/>
      <c r="EK448" s="305"/>
    </row>
    <row r="449" spans="1:141" s="299" customFormat="1">
      <c r="A449" s="305"/>
      <c r="B449" s="305"/>
      <c r="C449" s="305"/>
      <c r="D449" s="305"/>
      <c r="E449" s="305"/>
      <c r="F449" s="305"/>
      <c r="G449" s="305"/>
      <c r="H449" s="305"/>
      <c r="I449" s="305"/>
      <c r="J449" s="305"/>
      <c r="K449" s="305"/>
      <c r="L449" s="305"/>
      <c r="M449" s="305"/>
      <c r="N449" s="305"/>
      <c r="O449" s="305"/>
      <c r="P449" s="305"/>
      <c r="Q449" s="305"/>
      <c r="R449" s="305"/>
      <c r="S449" s="305"/>
      <c r="T449" s="305"/>
      <c r="U449" s="305"/>
      <c r="V449" s="305"/>
      <c r="W449" s="305"/>
      <c r="X449" s="305"/>
      <c r="Y449" s="305"/>
      <c r="Z449" s="305"/>
      <c r="AA449" s="305"/>
      <c r="AB449" s="305"/>
      <c r="AC449" s="305"/>
      <c r="AD449" s="305"/>
      <c r="AE449" s="305"/>
      <c r="AF449" s="305"/>
      <c r="AG449" s="305"/>
      <c r="AH449" s="305"/>
      <c r="AI449" s="305"/>
      <c r="AJ449" s="305"/>
      <c r="AK449" s="305"/>
      <c r="AL449" s="305"/>
      <c r="AM449" s="305"/>
      <c r="AN449" s="305"/>
      <c r="AO449" s="305"/>
      <c r="AP449" s="305"/>
      <c r="AQ449" s="305"/>
      <c r="AR449" s="305"/>
      <c r="AS449" s="305"/>
      <c r="AT449" s="305"/>
      <c r="AU449" s="305"/>
      <c r="AV449" s="305"/>
      <c r="AW449" s="305"/>
      <c r="AX449" s="305"/>
      <c r="AY449" s="305"/>
      <c r="AZ449" s="305"/>
      <c r="BA449" s="305"/>
      <c r="BB449" s="305"/>
      <c r="BC449" s="305"/>
      <c r="BD449" s="305"/>
      <c r="BE449" s="305"/>
      <c r="BF449" s="305"/>
      <c r="BG449" s="305"/>
      <c r="BH449" s="305"/>
      <c r="BI449" s="305"/>
      <c r="BJ449" s="305"/>
      <c r="BK449" s="305"/>
      <c r="BL449" s="305"/>
      <c r="BM449" s="305"/>
      <c r="BN449" s="305"/>
      <c r="BO449" s="305"/>
      <c r="BP449" s="305"/>
      <c r="BQ449" s="305"/>
      <c r="BR449" s="305"/>
      <c r="BS449" s="305"/>
      <c r="BT449" s="305"/>
      <c r="BU449" s="305"/>
      <c r="BV449" s="305"/>
      <c r="BW449" s="305"/>
      <c r="BX449" s="305"/>
      <c r="BY449" s="305"/>
      <c r="BZ449" s="305"/>
      <c r="CA449" s="305"/>
      <c r="CB449" s="305"/>
      <c r="CC449" s="305"/>
      <c r="CD449" s="305"/>
      <c r="CE449" s="305"/>
      <c r="CF449" s="305"/>
      <c r="CG449" s="305"/>
      <c r="CH449" s="305"/>
      <c r="CI449" s="305"/>
      <c r="CJ449" s="305"/>
      <c r="CK449" s="305"/>
      <c r="CL449" s="305"/>
      <c r="CM449" s="305"/>
      <c r="CN449" s="305"/>
      <c r="CO449" s="305"/>
      <c r="CP449" s="305"/>
      <c r="CQ449" s="305"/>
      <c r="CR449" s="305"/>
      <c r="CS449" s="305"/>
      <c r="CT449" s="305"/>
      <c r="CU449" s="305"/>
      <c r="CV449" s="305"/>
      <c r="CW449" s="305"/>
      <c r="CX449" s="305"/>
      <c r="CY449" s="305"/>
      <c r="CZ449" s="305"/>
      <c r="DA449" s="305"/>
      <c r="DB449" s="305"/>
      <c r="DC449" s="305"/>
      <c r="DD449" s="305"/>
      <c r="DE449" s="305"/>
      <c r="DF449" s="305"/>
      <c r="DG449" s="305"/>
      <c r="DH449" s="305"/>
      <c r="DI449" s="305"/>
      <c r="DJ449" s="305"/>
      <c r="DK449" s="305"/>
      <c r="DL449" s="305"/>
      <c r="DM449" s="305"/>
      <c r="DN449" s="305"/>
      <c r="DO449" s="305"/>
      <c r="DP449" s="305"/>
      <c r="DQ449" s="305"/>
      <c r="DR449" s="305"/>
      <c r="DS449" s="305"/>
      <c r="DT449" s="305"/>
      <c r="DU449" s="305"/>
      <c r="DV449" s="305"/>
      <c r="DW449" s="305"/>
      <c r="DX449" s="305"/>
      <c r="DY449" s="305"/>
      <c r="DZ449" s="305"/>
      <c r="EA449" s="305"/>
      <c r="EB449" s="305"/>
      <c r="EC449" s="305"/>
      <c r="ED449" s="305"/>
      <c r="EE449" s="305"/>
      <c r="EF449" s="305"/>
      <c r="EG449" s="305"/>
      <c r="EH449" s="305"/>
      <c r="EI449" s="305"/>
      <c r="EJ449" s="305"/>
      <c r="EK449" s="305"/>
    </row>
    <row r="450" spans="1:141" s="299" customFormat="1">
      <c r="A450" s="305"/>
      <c r="B450" s="305"/>
      <c r="C450" s="305"/>
      <c r="D450" s="305"/>
      <c r="E450" s="305"/>
      <c r="F450" s="305"/>
      <c r="G450" s="305"/>
      <c r="H450" s="305"/>
      <c r="I450" s="305"/>
      <c r="J450" s="305"/>
      <c r="K450" s="305"/>
      <c r="L450" s="305"/>
      <c r="M450" s="305"/>
      <c r="N450" s="305"/>
      <c r="O450" s="305"/>
      <c r="P450" s="305"/>
      <c r="Q450" s="305"/>
      <c r="R450" s="305"/>
      <c r="S450" s="305"/>
      <c r="T450" s="305"/>
      <c r="U450" s="305"/>
      <c r="V450" s="305"/>
      <c r="W450" s="305"/>
      <c r="X450" s="305"/>
      <c r="Y450" s="305"/>
      <c r="Z450" s="305"/>
      <c r="AA450" s="305"/>
      <c r="AB450" s="305"/>
      <c r="AC450" s="305"/>
      <c r="AD450" s="305"/>
      <c r="AE450" s="305"/>
      <c r="AF450" s="305"/>
      <c r="AG450" s="305"/>
      <c r="AH450" s="305"/>
      <c r="AI450" s="305"/>
      <c r="AJ450" s="305"/>
      <c r="AK450" s="305"/>
      <c r="AL450" s="305"/>
      <c r="AM450" s="305"/>
      <c r="AN450" s="305"/>
      <c r="AO450" s="305"/>
      <c r="AP450" s="305"/>
      <c r="AQ450" s="305"/>
      <c r="AR450" s="305"/>
      <c r="AS450" s="305"/>
      <c r="AT450" s="305"/>
      <c r="AU450" s="305"/>
      <c r="AV450" s="305"/>
      <c r="AW450" s="305"/>
      <c r="AX450" s="305"/>
      <c r="AY450" s="305"/>
      <c r="AZ450" s="305"/>
      <c r="BA450" s="305"/>
      <c r="BB450" s="305"/>
      <c r="BC450" s="305"/>
      <c r="BD450" s="305"/>
      <c r="BE450" s="305"/>
      <c r="BF450" s="305"/>
      <c r="BG450" s="305"/>
      <c r="BH450" s="305"/>
      <c r="BI450" s="305"/>
      <c r="BJ450" s="305"/>
      <c r="BK450" s="305"/>
      <c r="BL450" s="305"/>
      <c r="BM450" s="305"/>
      <c r="BN450" s="305"/>
      <c r="BO450" s="305"/>
      <c r="BP450" s="305"/>
      <c r="BQ450" s="305"/>
      <c r="BR450" s="305"/>
      <c r="BS450" s="305"/>
      <c r="BT450" s="305"/>
      <c r="BU450" s="305"/>
      <c r="BV450" s="305"/>
      <c r="BW450" s="305"/>
      <c r="BX450" s="305"/>
      <c r="BY450" s="305"/>
      <c r="BZ450" s="305"/>
      <c r="CA450" s="305"/>
      <c r="CB450" s="305"/>
      <c r="CC450" s="305"/>
      <c r="CD450" s="305"/>
      <c r="CE450" s="305"/>
      <c r="CF450" s="305"/>
      <c r="CG450" s="305"/>
      <c r="CH450" s="305"/>
      <c r="CI450" s="305"/>
      <c r="CJ450" s="305"/>
      <c r="CK450" s="305"/>
      <c r="CL450" s="305"/>
      <c r="CM450" s="305"/>
      <c r="CN450" s="305"/>
      <c r="CO450" s="305"/>
      <c r="CP450" s="305"/>
      <c r="CQ450" s="305"/>
      <c r="CR450" s="305"/>
      <c r="CS450" s="305"/>
      <c r="CT450" s="305"/>
      <c r="CU450" s="305"/>
      <c r="CV450" s="305"/>
      <c r="CW450" s="305"/>
      <c r="CX450" s="305"/>
      <c r="CY450" s="305"/>
      <c r="CZ450" s="305"/>
      <c r="DA450" s="305"/>
      <c r="DB450" s="305"/>
      <c r="DC450" s="305"/>
      <c r="DD450" s="305"/>
      <c r="DE450" s="305"/>
      <c r="DF450" s="305"/>
      <c r="DG450" s="305"/>
      <c r="DH450" s="305"/>
      <c r="DI450" s="305"/>
      <c r="DJ450" s="305"/>
      <c r="DK450" s="305"/>
      <c r="DL450" s="305"/>
      <c r="DM450" s="305"/>
      <c r="DN450" s="305"/>
      <c r="DO450" s="305"/>
      <c r="DP450" s="305"/>
      <c r="DQ450" s="305"/>
      <c r="DR450" s="305"/>
      <c r="DS450" s="305"/>
      <c r="DT450" s="305"/>
      <c r="DU450" s="305"/>
      <c r="DV450" s="305"/>
      <c r="DW450" s="305"/>
      <c r="DX450" s="305"/>
      <c r="DY450" s="305"/>
      <c r="DZ450" s="305"/>
      <c r="EA450" s="305"/>
      <c r="EB450" s="305"/>
      <c r="EC450" s="305"/>
      <c r="ED450" s="305"/>
      <c r="EE450" s="305"/>
      <c r="EF450" s="305"/>
      <c r="EG450" s="305"/>
      <c r="EH450" s="305"/>
      <c r="EI450" s="305"/>
      <c r="EJ450" s="305"/>
      <c r="EK450" s="305"/>
    </row>
    <row r="451" spans="1:141" s="299" customFormat="1">
      <c r="A451" s="305"/>
      <c r="B451" s="305"/>
      <c r="C451" s="305"/>
      <c r="D451" s="305"/>
      <c r="E451" s="305"/>
      <c r="F451" s="305"/>
      <c r="G451" s="305"/>
      <c r="H451" s="305"/>
      <c r="I451" s="305"/>
      <c r="J451" s="305"/>
      <c r="K451" s="305"/>
      <c r="L451" s="305"/>
      <c r="M451" s="305"/>
      <c r="N451" s="305"/>
      <c r="O451" s="305"/>
      <c r="P451" s="305"/>
      <c r="Q451" s="305"/>
      <c r="R451" s="305"/>
      <c r="S451" s="305"/>
      <c r="T451" s="305"/>
      <c r="U451" s="305"/>
      <c r="V451" s="305"/>
      <c r="W451" s="305"/>
      <c r="X451" s="305"/>
      <c r="Y451" s="305"/>
      <c r="Z451" s="305"/>
      <c r="AA451" s="305"/>
      <c r="AB451" s="305"/>
      <c r="AC451" s="305"/>
      <c r="AD451" s="305"/>
      <c r="AE451" s="305"/>
      <c r="AF451" s="305"/>
      <c r="AG451" s="305"/>
      <c r="AH451" s="305"/>
      <c r="AI451" s="305"/>
      <c r="AJ451" s="305"/>
      <c r="AK451" s="305"/>
      <c r="AL451" s="305"/>
      <c r="AM451" s="305"/>
      <c r="AN451" s="305"/>
      <c r="AO451" s="305"/>
      <c r="AP451" s="305"/>
      <c r="AQ451" s="305"/>
      <c r="AR451" s="305"/>
      <c r="AS451" s="305"/>
      <c r="AT451" s="305"/>
      <c r="AU451" s="305"/>
      <c r="AV451" s="305"/>
      <c r="AW451" s="305"/>
      <c r="AX451" s="305"/>
      <c r="AY451" s="305"/>
      <c r="AZ451" s="305"/>
      <c r="BA451" s="305"/>
      <c r="BB451" s="305"/>
      <c r="BC451" s="305"/>
      <c r="BD451" s="305"/>
      <c r="BE451" s="305"/>
      <c r="BF451" s="305"/>
      <c r="BG451" s="305"/>
      <c r="BH451" s="305"/>
      <c r="BI451" s="305"/>
      <c r="BJ451" s="305"/>
      <c r="BK451" s="305"/>
      <c r="BL451" s="305"/>
      <c r="BM451" s="305"/>
      <c r="BN451" s="305"/>
      <c r="BO451" s="305"/>
      <c r="BP451" s="305"/>
      <c r="BQ451" s="305"/>
      <c r="BR451" s="305"/>
      <c r="BS451" s="305"/>
      <c r="BT451" s="305"/>
      <c r="BU451" s="305"/>
      <c r="BV451" s="305"/>
      <c r="BW451" s="305"/>
      <c r="BX451" s="305"/>
      <c r="BY451" s="305"/>
      <c r="BZ451" s="305"/>
      <c r="CA451" s="305"/>
      <c r="CB451" s="305"/>
      <c r="CC451" s="305"/>
      <c r="CD451" s="305"/>
      <c r="CE451" s="305"/>
      <c r="CF451" s="305"/>
      <c r="CG451" s="305"/>
      <c r="CH451" s="305"/>
      <c r="CI451" s="305"/>
      <c r="CJ451" s="305"/>
      <c r="CK451" s="305"/>
      <c r="CL451" s="305"/>
      <c r="CM451" s="305"/>
      <c r="CN451" s="305"/>
      <c r="CO451" s="305"/>
      <c r="CP451" s="305"/>
      <c r="CQ451" s="305"/>
      <c r="CR451" s="305"/>
      <c r="CS451" s="305"/>
      <c r="CT451" s="305"/>
      <c r="CU451" s="305"/>
      <c r="CV451" s="305"/>
      <c r="CW451" s="305"/>
      <c r="CX451" s="305"/>
      <c r="CY451" s="305"/>
      <c r="CZ451" s="305"/>
      <c r="DA451" s="305"/>
      <c r="DB451" s="305"/>
      <c r="DC451" s="305"/>
      <c r="DD451" s="305"/>
      <c r="DE451" s="305"/>
      <c r="DF451" s="305"/>
      <c r="DG451" s="305"/>
      <c r="DH451" s="305"/>
      <c r="DI451" s="305"/>
      <c r="DJ451" s="305"/>
      <c r="DK451" s="305"/>
      <c r="DL451" s="305"/>
      <c r="DM451" s="305"/>
      <c r="DN451" s="305"/>
      <c r="DO451" s="305"/>
      <c r="DP451" s="305"/>
      <c r="DQ451" s="305"/>
      <c r="DR451" s="305"/>
      <c r="DS451" s="305"/>
      <c r="DT451" s="305"/>
      <c r="DU451" s="305"/>
      <c r="DV451" s="305"/>
      <c r="DW451" s="305"/>
      <c r="DX451" s="305"/>
      <c r="DY451" s="305"/>
      <c r="DZ451" s="305"/>
      <c r="EA451" s="305"/>
      <c r="EB451" s="305"/>
      <c r="EC451" s="305"/>
      <c r="ED451" s="305"/>
      <c r="EE451" s="305"/>
      <c r="EF451" s="305"/>
      <c r="EG451" s="305"/>
      <c r="EH451" s="305"/>
      <c r="EI451" s="305"/>
      <c r="EJ451" s="305"/>
      <c r="EK451" s="305"/>
    </row>
    <row r="452" spans="1:141" s="299" customFormat="1">
      <c r="A452" s="305"/>
      <c r="B452" s="305"/>
      <c r="C452" s="305"/>
      <c r="D452" s="305"/>
      <c r="E452" s="305"/>
      <c r="F452" s="305"/>
      <c r="G452" s="305"/>
      <c r="H452" s="305"/>
      <c r="I452" s="305"/>
      <c r="J452" s="305"/>
      <c r="K452" s="305"/>
      <c r="L452" s="305"/>
      <c r="M452" s="305"/>
      <c r="N452" s="305"/>
      <c r="O452" s="305"/>
      <c r="P452" s="305"/>
      <c r="Q452" s="305"/>
      <c r="R452" s="305"/>
      <c r="S452" s="305"/>
      <c r="T452" s="305"/>
      <c r="U452" s="305"/>
      <c r="V452" s="305"/>
      <c r="W452" s="305"/>
      <c r="X452" s="305"/>
      <c r="Y452" s="305"/>
      <c r="Z452" s="305"/>
      <c r="AA452" s="305"/>
      <c r="AB452" s="305"/>
      <c r="AC452" s="305"/>
      <c r="AD452" s="305"/>
      <c r="AE452" s="305"/>
      <c r="AF452" s="305"/>
      <c r="AG452" s="305"/>
      <c r="AH452" s="305"/>
      <c r="AI452" s="305"/>
      <c r="AJ452" s="305"/>
      <c r="AK452" s="305"/>
      <c r="AL452" s="305"/>
      <c r="AM452" s="305"/>
      <c r="AN452" s="305"/>
      <c r="AO452" s="305"/>
      <c r="AP452" s="305"/>
      <c r="AQ452" s="305"/>
      <c r="AR452" s="305"/>
      <c r="AS452" s="305"/>
      <c r="AT452" s="305"/>
      <c r="AU452" s="305"/>
      <c r="AV452" s="305"/>
      <c r="AW452" s="305"/>
      <c r="AX452" s="305"/>
      <c r="AY452" s="305"/>
      <c r="AZ452" s="305"/>
      <c r="BA452" s="305"/>
      <c r="BB452" s="305"/>
      <c r="BC452" s="305"/>
      <c r="BD452" s="305"/>
      <c r="BE452" s="305"/>
      <c r="BF452" s="305"/>
      <c r="BG452" s="305"/>
      <c r="BH452" s="305"/>
      <c r="BI452" s="305"/>
      <c r="BJ452" s="305"/>
      <c r="BK452" s="305"/>
      <c r="BL452" s="305"/>
      <c r="BM452" s="305"/>
      <c r="BN452" s="305"/>
      <c r="BO452" s="305"/>
      <c r="BP452" s="305"/>
      <c r="BQ452" s="305"/>
      <c r="BR452" s="305"/>
      <c r="BS452" s="305"/>
      <c r="BT452" s="305"/>
      <c r="BU452" s="305"/>
      <c r="BV452" s="305"/>
      <c r="BW452" s="305"/>
      <c r="BX452" s="305"/>
      <c r="BY452" s="305"/>
      <c r="BZ452" s="305"/>
      <c r="CA452" s="305"/>
      <c r="CB452" s="305"/>
      <c r="CC452" s="305"/>
      <c r="CD452" s="305"/>
      <c r="CE452" s="305"/>
      <c r="CF452" s="305"/>
      <c r="CG452" s="305"/>
      <c r="CH452" s="305"/>
      <c r="CI452" s="305"/>
      <c r="CJ452" s="305"/>
      <c r="CK452" s="305"/>
      <c r="CL452" s="305"/>
      <c r="CM452" s="305"/>
      <c r="CN452" s="305"/>
      <c r="CO452" s="305"/>
      <c r="CP452" s="305"/>
      <c r="CQ452" s="305"/>
      <c r="CR452" s="305"/>
      <c r="CS452" s="305"/>
      <c r="CT452" s="305"/>
      <c r="CU452" s="305"/>
      <c r="CV452" s="305"/>
      <c r="CW452" s="305"/>
      <c r="CX452" s="305"/>
      <c r="CY452" s="305"/>
      <c r="CZ452" s="305"/>
      <c r="DA452" s="305"/>
      <c r="DB452" s="305"/>
      <c r="DC452" s="305"/>
      <c r="DD452" s="305"/>
      <c r="DE452" s="305"/>
      <c r="DF452" s="305"/>
      <c r="DG452" s="305"/>
      <c r="DH452" s="305"/>
      <c r="DI452" s="305"/>
      <c r="DJ452" s="305"/>
      <c r="DK452" s="305"/>
      <c r="DL452" s="305"/>
      <c r="DM452" s="305"/>
      <c r="DN452" s="305"/>
      <c r="DO452" s="305"/>
      <c r="DP452" s="305"/>
      <c r="DQ452" s="305"/>
      <c r="DR452" s="305"/>
      <c r="DS452" s="305"/>
      <c r="DT452" s="305"/>
      <c r="DU452" s="305"/>
      <c r="DV452" s="305"/>
      <c r="DW452" s="305"/>
      <c r="DX452" s="305"/>
      <c r="DY452" s="305"/>
      <c r="DZ452" s="305"/>
      <c r="EA452" s="305"/>
      <c r="EB452" s="305"/>
      <c r="EC452" s="305"/>
      <c r="ED452" s="305"/>
      <c r="EE452" s="305"/>
      <c r="EF452" s="305"/>
      <c r="EG452" s="305"/>
      <c r="EH452" s="305"/>
      <c r="EI452" s="305"/>
      <c r="EJ452" s="305"/>
      <c r="EK452" s="305"/>
    </row>
    <row r="453" spans="1:141" s="299" customFormat="1">
      <c r="A453" s="305"/>
      <c r="B453" s="305"/>
      <c r="C453" s="305"/>
      <c r="D453" s="305"/>
      <c r="E453" s="305"/>
      <c r="F453" s="305"/>
      <c r="G453" s="305"/>
      <c r="H453" s="305"/>
      <c r="I453" s="305"/>
      <c r="J453" s="305"/>
      <c r="K453" s="305"/>
      <c r="L453" s="305"/>
      <c r="M453" s="305"/>
      <c r="N453" s="305"/>
      <c r="O453" s="305"/>
      <c r="P453" s="305"/>
      <c r="Q453" s="305"/>
      <c r="R453" s="305"/>
      <c r="S453" s="305"/>
      <c r="T453" s="305"/>
      <c r="U453" s="305"/>
      <c r="V453" s="305"/>
      <c r="W453" s="305"/>
      <c r="X453" s="305"/>
      <c r="Y453" s="305"/>
      <c r="Z453" s="305"/>
      <c r="AA453" s="305"/>
      <c r="AB453" s="305"/>
      <c r="AC453" s="305"/>
      <c r="AD453" s="305"/>
      <c r="AE453" s="305"/>
      <c r="AF453" s="305"/>
      <c r="AG453" s="305"/>
      <c r="AH453" s="305"/>
      <c r="AI453" s="305"/>
      <c r="AJ453" s="305"/>
      <c r="AK453" s="305"/>
      <c r="AL453" s="305"/>
      <c r="AM453" s="305"/>
      <c r="AN453" s="305"/>
      <c r="AO453" s="305"/>
      <c r="AP453" s="305"/>
      <c r="AQ453" s="305"/>
      <c r="AR453" s="305"/>
      <c r="AS453" s="305"/>
      <c r="AT453" s="305"/>
      <c r="AU453" s="305"/>
      <c r="AV453" s="305"/>
      <c r="AW453" s="305"/>
      <c r="AX453" s="305"/>
      <c r="AY453" s="305"/>
      <c r="AZ453" s="305"/>
      <c r="BA453" s="305"/>
      <c r="BB453" s="305"/>
      <c r="BC453" s="305"/>
      <c r="BD453" s="305"/>
      <c r="BE453" s="305"/>
      <c r="BF453" s="305"/>
      <c r="BG453" s="305"/>
      <c r="BH453" s="305"/>
      <c r="BI453" s="305"/>
      <c r="BJ453" s="305"/>
      <c r="BK453" s="305"/>
      <c r="BL453" s="305"/>
      <c r="BM453" s="305"/>
      <c r="BN453" s="305"/>
      <c r="BO453" s="305"/>
      <c r="BP453" s="305"/>
      <c r="BQ453" s="305"/>
      <c r="BR453" s="305"/>
      <c r="BS453" s="305"/>
      <c r="BT453" s="305"/>
      <c r="BU453" s="305"/>
      <c r="BV453" s="305"/>
      <c r="BW453" s="305"/>
      <c r="BX453" s="305"/>
      <c r="BY453" s="305"/>
      <c r="BZ453" s="305"/>
      <c r="CA453" s="305"/>
      <c r="CB453" s="305"/>
      <c r="CC453" s="305"/>
      <c r="CD453" s="305"/>
      <c r="CE453" s="305"/>
      <c r="CF453" s="305"/>
      <c r="CG453" s="305"/>
      <c r="CH453" s="305"/>
      <c r="CI453" s="305"/>
      <c r="CJ453" s="305"/>
      <c r="CK453" s="305"/>
      <c r="CL453" s="305"/>
      <c r="CM453" s="305"/>
      <c r="CN453" s="305"/>
      <c r="CO453" s="305"/>
      <c r="CP453" s="305"/>
      <c r="CQ453" s="305"/>
      <c r="CR453" s="305"/>
      <c r="CS453" s="305"/>
      <c r="CT453" s="305"/>
      <c r="CU453" s="305"/>
      <c r="CV453" s="305"/>
      <c r="CW453" s="305"/>
      <c r="CX453" s="305"/>
      <c r="CY453" s="305"/>
      <c r="CZ453" s="305"/>
      <c r="DA453" s="305"/>
      <c r="DB453" s="305"/>
      <c r="DC453" s="305"/>
      <c r="DD453" s="305"/>
      <c r="DE453" s="305"/>
      <c r="DF453" s="305"/>
      <c r="DG453" s="305"/>
      <c r="DH453" s="305"/>
      <c r="DI453" s="305"/>
      <c r="DJ453" s="305"/>
      <c r="DK453" s="305"/>
      <c r="DL453" s="305"/>
      <c r="DM453" s="305"/>
      <c r="DN453" s="305"/>
      <c r="DO453" s="305"/>
      <c r="DP453" s="305"/>
      <c r="DQ453" s="305"/>
      <c r="DR453" s="305"/>
      <c r="DS453" s="305"/>
      <c r="DT453" s="305"/>
      <c r="DU453" s="305"/>
      <c r="DV453" s="305"/>
      <c r="DW453" s="305"/>
      <c r="DX453" s="305"/>
      <c r="DY453" s="305"/>
      <c r="DZ453" s="305"/>
      <c r="EA453" s="305"/>
      <c r="EB453" s="305"/>
      <c r="EC453" s="305"/>
      <c r="ED453" s="305"/>
      <c r="EE453" s="305"/>
      <c r="EF453" s="305"/>
      <c r="EG453" s="305"/>
      <c r="EH453" s="305"/>
      <c r="EI453" s="305"/>
      <c r="EJ453" s="305"/>
      <c r="EK453" s="305"/>
    </row>
    <row r="454" spans="1:141" s="299" customFormat="1">
      <c r="A454" s="305"/>
      <c r="B454" s="305"/>
      <c r="C454" s="305"/>
      <c r="D454" s="305"/>
      <c r="E454" s="305"/>
      <c r="F454" s="305"/>
      <c r="G454" s="305"/>
      <c r="H454" s="305"/>
      <c r="I454" s="305"/>
      <c r="J454" s="305"/>
      <c r="K454" s="305"/>
      <c r="L454" s="305"/>
      <c r="M454" s="305"/>
      <c r="N454" s="305"/>
      <c r="O454" s="305"/>
      <c r="P454" s="305"/>
      <c r="Q454" s="305"/>
      <c r="R454" s="305"/>
      <c r="S454" s="305"/>
      <c r="T454" s="305"/>
      <c r="U454" s="305"/>
      <c r="V454" s="305"/>
      <c r="W454" s="305"/>
      <c r="X454" s="305"/>
      <c r="Y454" s="305"/>
      <c r="Z454" s="305"/>
      <c r="AA454" s="305"/>
      <c r="AB454" s="305"/>
      <c r="AC454" s="305"/>
      <c r="AD454" s="305"/>
      <c r="AE454" s="305"/>
      <c r="AF454" s="305"/>
      <c r="AG454" s="305"/>
      <c r="AH454" s="305"/>
      <c r="AI454" s="305"/>
      <c r="AJ454" s="305"/>
      <c r="AK454" s="305"/>
      <c r="AL454" s="305"/>
      <c r="AM454" s="305"/>
      <c r="AN454" s="305"/>
      <c r="AO454" s="305"/>
      <c r="AP454" s="305"/>
      <c r="AQ454" s="305"/>
      <c r="AR454" s="305"/>
      <c r="AS454" s="305"/>
      <c r="AT454" s="305"/>
      <c r="AU454" s="305"/>
      <c r="AV454" s="305"/>
      <c r="AW454" s="305"/>
      <c r="AX454" s="305"/>
      <c r="AY454" s="305"/>
      <c r="AZ454" s="305"/>
      <c r="BA454" s="305"/>
      <c r="BB454" s="305"/>
      <c r="BC454" s="305"/>
      <c r="BD454" s="305"/>
      <c r="BE454" s="305"/>
      <c r="BF454" s="305"/>
      <c r="BG454" s="305"/>
      <c r="BH454" s="305"/>
      <c r="BI454" s="305"/>
      <c r="BJ454" s="305"/>
      <c r="BK454" s="305"/>
      <c r="BL454" s="305"/>
      <c r="BM454" s="305"/>
      <c r="BN454" s="305"/>
      <c r="BO454" s="305"/>
      <c r="BP454" s="305"/>
      <c r="BQ454" s="305"/>
      <c r="BR454" s="305"/>
      <c r="BS454" s="305"/>
      <c r="BT454" s="305"/>
      <c r="BU454" s="305"/>
      <c r="BV454" s="305"/>
      <c r="BW454" s="305"/>
      <c r="BX454" s="305"/>
      <c r="BY454" s="305"/>
      <c r="BZ454" s="305"/>
      <c r="CA454" s="305"/>
      <c r="CB454" s="305"/>
      <c r="CC454" s="305"/>
      <c r="CD454" s="305"/>
      <c r="CE454" s="305"/>
      <c r="CF454" s="305"/>
      <c r="CG454" s="305"/>
      <c r="CH454" s="305"/>
      <c r="CI454" s="305"/>
      <c r="CJ454" s="305"/>
      <c r="CK454" s="305"/>
      <c r="CL454" s="305"/>
      <c r="CM454" s="305"/>
      <c r="CN454" s="305"/>
      <c r="CO454" s="305"/>
      <c r="CP454" s="305"/>
      <c r="CQ454" s="305"/>
      <c r="CR454" s="305"/>
      <c r="CS454" s="305"/>
      <c r="CT454" s="305"/>
      <c r="CU454" s="305"/>
      <c r="CV454" s="305"/>
      <c r="CW454" s="305"/>
      <c r="CX454" s="305"/>
      <c r="CY454" s="305"/>
      <c r="CZ454" s="305"/>
      <c r="DA454" s="305"/>
      <c r="DB454" s="305"/>
      <c r="DC454" s="305"/>
      <c r="DD454" s="305"/>
      <c r="DE454" s="305"/>
      <c r="DF454" s="305"/>
      <c r="DG454" s="305"/>
      <c r="DH454" s="305"/>
      <c r="DI454" s="305"/>
      <c r="DJ454" s="305"/>
      <c r="DK454" s="305"/>
      <c r="DL454" s="305"/>
      <c r="DM454" s="305"/>
      <c r="DN454" s="305"/>
      <c r="DO454" s="305"/>
      <c r="DP454" s="305"/>
      <c r="DQ454" s="305"/>
      <c r="DR454" s="305"/>
      <c r="DS454" s="305"/>
      <c r="DT454" s="305"/>
      <c r="DU454" s="305"/>
      <c r="DV454" s="305"/>
      <c r="DW454" s="305"/>
      <c r="DX454" s="305"/>
      <c r="DY454" s="305"/>
      <c r="DZ454" s="305"/>
      <c r="EA454" s="305"/>
      <c r="EB454" s="305"/>
      <c r="EC454" s="305"/>
      <c r="ED454" s="305"/>
      <c r="EE454" s="305"/>
      <c r="EF454" s="305"/>
      <c r="EG454" s="305"/>
      <c r="EH454" s="305"/>
      <c r="EI454" s="305"/>
      <c r="EJ454" s="305"/>
      <c r="EK454" s="305"/>
    </row>
    <row r="455" spans="1:141" s="299" customFormat="1">
      <c r="A455" s="305"/>
      <c r="B455" s="305"/>
      <c r="C455" s="305"/>
      <c r="D455" s="305"/>
      <c r="E455" s="305"/>
      <c r="F455" s="305"/>
      <c r="G455" s="305"/>
      <c r="H455" s="305"/>
      <c r="I455" s="305"/>
      <c r="J455" s="305"/>
      <c r="K455" s="305"/>
      <c r="L455" s="305"/>
      <c r="M455" s="305"/>
      <c r="N455" s="305"/>
      <c r="O455" s="305"/>
      <c r="P455" s="305"/>
      <c r="Q455" s="305"/>
      <c r="R455" s="305"/>
      <c r="S455" s="305"/>
      <c r="T455" s="305"/>
      <c r="U455" s="305"/>
      <c r="V455" s="305"/>
      <c r="W455" s="305"/>
      <c r="X455" s="305"/>
      <c r="Y455" s="305"/>
      <c r="Z455" s="305"/>
      <c r="AA455" s="305"/>
      <c r="AB455" s="305"/>
      <c r="AC455" s="305"/>
      <c r="AD455" s="305"/>
      <c r="AE455" s="305"/>
      <c r="AF455" s="305"/>
      <c r="AG455" s="305"/>
      <c r="AH455" s="305"/>
      <c r="AI455" s="305"/>
      <c r="AJ455" s="305"/>
      <c r="AK455" s="305"/>
      <c r="AL455" s="305"/>
      <c r="AM455" s="305"/>
      <c r="AN455" s="305"/>
      <c r="AO455" s="305"/>
      <c r="AP455" s="305"/>
      <c r="AQ455" s="305"/>
      <c r="AR455" s="305"/>
      <c r="AS455" s="305"/>
      <c r="AT455" s="305"/>
      <c r="AU455" s="305"/>
      <c r="AV455" s="305"/>
      <c r="AW455" s="305"/>
      <c r="AX455" s="305"/>
      <c r="AY455" s="305"/>
      <c r="AZ455" s="305"/>
      <c r="BA455" s="305"/>
      <c r="BB455" s="305"/>
      <c r="BC455" s="305"/>
      <c r="BD455" s="305"/>
      <c r="BE455" s="305"/>
      <c r="BF455" s="305"/>
      <c r="BG455" s="305"/>
      <c r="BH455" s="305"/>
      <c r="BI455" s="305"/>
      <c r="BJ455" s="305"/>
      <c r="BK455" s="305"/>
      <c r="BL455" s="305"/>
      <c r="BM455" s="305"/>
      <c r="BN455" s="305"/>
      <c r="BO455" s="305"/>
      <c r="BP455" s="305"/>
      <c r="BQ455" s="305"/>
      <c r="BR455" s="305"/>
      <c r="BS455" s="305"/>
      <c r="BT455" s="305"/>
      <c r="BU455" s="305"/>
      <c r="BV455" s="305"/>
      <c r="BW455" s="305"/>
      <c r="BX455" s="305"/>
      <c r="BY455" s="305"/>
      <c r="BZ455" s="305"/>
      <c r="CA455" s="305"/>
      <c r="CB455" s="305"/>
      <c r="CC455" s="305"/>
      <c r="CD455" s="305"/>
      <c r="CE455" s="305"/>
      <c r="CF455" s="305"/>
      <c r="CG455" s="305"/>
      <c r="CH455" s="305"/>
      <c r="CI455" s="305"/>
      <c r="CJ455" s="305"/>
      <c r="CK455" s="305"/>
      <c r="CL455" s="305"/>
      <c r="CM455" s="305"/>
      <c r="CN455" s="305"/>
      <c r="CO455" s="305"/>
      <c r="CP455" s="305"/>
      <c r="CQ455" s="305"/>
      <c r="CR455" s="305"/>
      <c r="CS455" s="305"/>
      <c r="CT455" s="305"/>
      <c r="CU455" s="305"/>
      <c r="CV455" s="305"/>
      <c r="CW455" s="305"/>
      <c r="CX455" s="305"/>
      <c r="CY455" s="305"/>
      <c r="CZ455" s="305"/>
      <c r="DA455" s="305"/>
      <c r="DB455" s="305"/>
      <c r="DC455" s="305"/>
      <c r="DD455" s="305"/>
      <c r="DE455" s="305"/>
      <c r="DF455" s="305"/>
      <c r="DG455" s="305"/>
      <c r="DH455" s="305"/>
      <c r="DI455" s="305"/>
      <c r="DJ455" s="305"/>
      <c r="DK455" s="305"/>
      <c r="DL455" s="305"/>
      <c r="DM455" s="305"/>
      <c r="DN455" s="305"/>
      <c r="DO455" s="305"/>
      <c r="DP455" s="305"/>
      <c r="DQ455" s="305"/>
      <c r="DR455" s="305"/>
      <c r="DS455" s="305"/>
      <c r="DT455" s="305"/>
      <c r="DU455" s="305"/>
      <c r="DV455" s="305"/>
      <c r="DW455" s="305"/>
      <c r="DX455" s="305"/>
      <c r="DY455" s="305"/>
      <c r="DZ455" s="305"/>
      <c r="EA455" s="305"/>
      <c r="EB455" s="305"/>
      <c r="EC455" s="305"/>
      <c r="ED455" s="305"/>
      <c r="EE455" s="305"/>
      <c r="EF455" s="305"/>
      <c r="EG455" s="305"/>
      <c r="EH455" s="305"/>
      <c r="EI455" s="305"/>
      <c r="EJ455" s="305"/>
      <c r="EK455" s="305"/>
    </row>
    <row r="456" spans="1:141" s="299" customFormat="1">
      <c r="A456" s="305"/>
      <c r="B456" s="305"/>
      <c r="C456" s="305"/>
      <c r="D456" s="305"/>
      <c r="E456" s="305"/>
      <c r="F456" s="305"/>
      <c r="G456" s="305"/>
      <c r="H456" s="305"/>
      <c r="I456" s="305"/>
      <c r="J456" s="305"/>
      <c r="K456" s="305"/>
      <c r="L456" s="305"/>
      <c r="M456" s="305"/>
      <c r="N456" s="305"/>
      <c r="O456" s="305"/>
      <c r="P456" s="305"/>
      <c r="Q456" s="305"/>
      <c r="R456" s="305"/>
      <c r="S456" s="305"/>
      <c r="T456" s="305"/>
      <c r="U456" s="305"/>
      <c r="V456" s="305"/>
      <c r="W456" s="305"/>
      <c r="X456" s="305"/>
      <c r="Y456" s="305"/>
      <c r="Z456" s="305"/>
      <c r="AA456" s="305"/>
      <c r="AB456" s="305"/>
      <c r="AC456" s="305"/>
      <c r="AD456" s="305"/>
      <c r="AE456" s="305"/>
      <c r="AF456" s="305"/>
      <c r="AG456" s="305"/>
      <c r="AH456" s="305"/>
      <c r="AI456" s="305"/>
      <c r="AJ456" s="305"/>
      <c r="AK456" s="305"/>
      <c r="AL456" s="305"/>
      <c r="AM456" s="305"/>
      <c r="AN456" s="305"/>
      <c r="AO456" s="305"/>
      <c r="AP456" s="305"/>
      <c r="AQ456" s="305"/>
      <c r="AR456" s="305"/>
      <c r="AS456" s="305"/>
      <c r="AT456" s="305"/>
      <c r="AU456" s="305"/>
      <c r="AV456" s="305"/>
      <c r="AW456" s="305"/>
      <c r="AX456" s="305"/>
      <c r="AY456" s="305"/>
      <c r="AZ456" s="305"/>
      <c r="BA456" s="305"/>
      <c r="BB456" s="305"/>
      <c r="BC456" s="305"/>
      <c r="BD456" s="305"/>
      <c r="BE456" s="305"/>
      <c r="BF456" s="305"/>
      <c r="BG456" s="305"/>
      <c r="BH456" s="305"/>
      <c r="BI456" s="305"/>
      <c r="BJ456" s="305"/>
      <c r="BK456" s="305"/>
      <c r="BL456" s="305"/>
      <c r="BM456" s="305"/>
      <c r="BN456" s="305"/>
      <c r="BO456" s="305"/>
      <c r="BP456" s="305"/>
      <c r="BQ456" s="305"/>
      <c r="BR456" s="305"/>
      <c r="BS456" s="305"/>
      <c r="BT456" s="305"/>
      <c r="BU456" s="305"/>
      <c r="BV456" s="305"/>
      <c r="BW456" s="305"/>
      <c r="BX456" s="305"/>
      <c r="BY456" s="305"/>
      <c r="BZ456" s="305"/>
      <c r="CA456" s="305"/>
      <c r="CB456" s="305"/>
      <c r="CC456" s="305"/>
      <c r="CD456" s="305"/>
      <c r="CE456" s="305"/>
      <c r="CF456" s="305"/>
      <c r="CG456" s="305"/>
      <c r="CH456" s="305"/>
      <c r="CI456" s="305"/>
      <c r="CJ456" s="305"/>
      <c r="CK456" s="305"/>
      <c r="CL456" s="305"/>
      <c r="CM456" s="305"/>
      <c r="CN456" s="305"/>
      <c r="CO456" s="305"/>
      <c r="CP456" s="305"/>
      <c r="CQ456" s="305"/>
      <c r="CR456" s="305"/>
      <c r="CS456" s="305"/>
      <c r="CT456" s="305"/>
      <c r="CU456" s="305"/>
      <c r="CV456" s="305"/>
      <c r="CW456" s="305"/>
      <c r="CX456" s="305"/>
      <c r="CY456" s="305"/>
      <c r="CZ456" s="305"/>
      <c r="DA456" s="305"/>
      <c r="DB456" s="305"/>
      <c r="DC456" s="305"/>
      <c r="DD456" s="305"/>
      <c r="DE456" s="305"/>
      <c r="DF456" s="305"/>
      <c r="DG456" s="305"/>
      <c r="DH456" s="305"/>
      <c r="DI456" s="305"/>
      <c r="DJ456" s="305"/>
      <c r="DK456" s="305"/>
      <c r="DL456" s="305"/>
      <c r="DM456" s="305"/>
      <c r="DN456" s="305"/>
      <c r="DO456" s="305"/>
      <c r="DP456" s="305"/>
      <c r="DQ456" s="305"/>
      <c r="DR456" s="305"/>
      <c r="DS456" s="305"/>
      <c r="DT456" s="305"/>
      <c r="DU456" s="305"/>
      <c r="DV456" s="305"/>
      <c r="DW456" s="305"/>
      <c r="DX456" s="305"/>
      <c r="DY456" s="305"/>
      <c r="DZ456" s="305"/>
      <c r="EA456" s="305"/>
      <c r="EB456" s="305"/>
      <c r="EC456" s="305"/>
      <c r="ED456" s="305"/>
      <c r="EE456" s="305"/>
      <c r="EF456" s="305"/>
      <c r="EG456" s="305"/>
      <c r="EH456" s="305"/>
      <c r="EI456" s="305"/>
      <c r="EJ456" s="305"/>
      <c r="EK456" s="305"/>
    </row>
    <row r="457" spans="1:141" s="299" customFormat="1">
      <c r="A457" s="305"/>
      <c r="B457" s="305"/>
      <c r="C457" s="305"/>
      <c r="D457" s="305"/>
      <c r="E457" s="305"/>
      <c r="F457" s="305"/>
      <c r="G457" s="305"/>
      <c r="H457" s="305"/>
      <c r="I457" s="305"/>
      <c r="J457" s="305"/>
      <c r="K457" s="305"/>
      <c r="L457" s="305"/>
      <c r="M457" s="305"/>
      <c r="N457" s="305"/>
      <c r="O457" s="305"/>
      <c r="P457" s="305"/>
      <c r="Q457" s="305"/>
      <c r="R457" s="305"/>
      <c r="S457" s="305"/>
      <c r="T457" s="305"/>
      <c r="U457" s="305"/>
      <c r="V457" s="305"/>
      <c r="W457" s="305"/>
      <c r="X457" s="305"/>
      <c r="Y457" s="305"/>
      <c r="Z457" s="305"/>
      <c r="AA457" s="305"/>
      <c r="AB457" s="305"/>
      <c r="AC457" s="305"/>
      <c r="AD457" s="305"/>
      <c r="AE457" s="305"/>
      <c r="AF457" s="305"/>
      <c r="AG457" s="305"/>
      <c r="AH457" s="305"/>
      <c r="AI457" s="305"/>
      <c r="AJ457" s="305"/>
      <c r="AK457" s="305"/>
      <c r="AL457" s="305"/>
      <c r="AM457" s="305"/>
      <c r="AN457" s="305"/>
      <c r="AO457" s="305"/>
      <c r="AP457" s="305"/>
      <c r="AQ457" s="305"/>
      <c r="AR457" s="305"/>
      <c r="AS457" s="305"/>
      <c r="AT457" s="305"/>
      <c r="AU457" s="305"/>
      <c r="AV457" s="305"/>
      <c r="AW457" s="305"/>
      <c r="AX457" s="305"/>
      <c r="AY457" s="305"/>
      <c r="AZ457" s="305"/>
      <c r="BA457" s="305"/>
      <c r="BB457" s="305"/>
      <c r="BC457" s="305"/>
      <c r="BD457" s="305"/>
      <c r="BE457" s="305"/>
      <c r="BF457" s="305"/>
      <c r="BG457" s="305"/>
      <c r="BH457" s="305"/>
      <c r="BI457" s="305"/>
      <c r="BJ457" s="305"/>
      <c r="BK457" s="305"/>
      <c r="BL457" s="305"/>
      <c r="BM457" s="305"/>
      <c r="BN457" s="305"/>
      <c r="BO457" s="305"/>
      <c r="BP457" s="305"/>
      <c r="BQ457" s="305"/>
      <c r="BR457" s="305"/>
      <c r="BS457" s="305"/>
      <c r="BT457" s="305"/>
      <c r="BU457" s="305"/>
      <c r="BV457" s="305"/>
      <c r="BW457" s="305"/>
      <c r="BX457" s="305"/>
      <c r="BY457" s="305"/>
      <c r="BZ457" s="305"/>
      <c r="CA457" s="305"/>
      <c r="CB457" s="305"/>
      <c r="CC457" s="305"/>
      <c r="CD457" s="305"/>
      <c r="CE457" s="305"/>
      <c r="CF457" s="305"/>
      <c r="CG457" s="305"/>
      <c r="CH457" s="305"/>
      <c r="CI457" s="305"/>
      <c r="CJ457" s="305"/>
      <c r="CK457" s="305"/>
      <c r="CL457" s="305"/>
      <c r="CM457" s="305"/>
      <c r="CN457" s="305"/>
      <c r="CO457" s="305"/>
      <c r="CP457" s="305"/>
      <c r="CQ457" s="305"/>
      <c r="CR457" s="305"/>
      <c r="CS457" s="305"/>
      <c r="CT457" s="305"/>
      <c r="CU457" s="305"/>
      <c r="CV457" s="305"/>
      <c r="CW457" s="305"/>
      <c r="CX457" s="305"/>
      <c r="CY457" s="305"/>
      <c r="CZ457" s="305"/>
      <c r="DA457" s="305"/>
      <c r="DB457" s="305"/>
      <c r="DC457" s="305"/>
      <c r="DD457" s="305"/>
      <c r="DE457" s="305"/>
      <c r="DF457" s="305"/>
      <c r="DG457" s="305"/>
      <c r="DH457" s="305"/>
      <c r="DI457" s="305"/>
      <c r="DJ457" s="305"/>
      <c r="DK457" s="305"/>
      <c r="DL457" s="305"/>
      <c r="DM457" s="305"/>
      <c r="DN457" s="305"/>
      <c r="DO457" s="305"/>
      <c r="DP457" s="305"/>
      <c r="DQ457" s="305"/>
      <c r="DR457" s="305"/>
      <c r="DS457" s="305"/>
      <c r="DT457" s="305"/>
      <c r="DU457" s="305"/>
      <c r="DV457" s="305"/>
      <c r="DW457" s="305"/>
      <c r="DX457" s="305"/>
      <c r="DY457" s="305"/>
      <c r="DZ457" s="305"/>
      <c r="EA457" s="305"/>
      <c r="EB457" s="305"/>
      <c r="EC457" s="305"/>
      <c r="ED457" s="305"/>
      <c r="EE457" s="305"/>
      <c r="EF457" s="305"/>
      <c r="EG457" s="305"/>
      <c r="EH457" s="305"/>
      <c r="EI457" s="305"/>
      <c r="EJ457" s="305"/>
      <c r="EK457" s="305"/>
    </row>
    <row r="458" spans="1:141" s="299" customFormat="1">
      <c r="A458" s="305"/>
      <c r="B458" s="305"/>
      <c r="C458" s="305"/>
      <c r="D458" s="305"/>
      <c r="E458" s="305"/>
      <c r="F458" s="305"/>
      <c r="G458" s="305"/>
      <c r="H458" s="305"/>
      <c r="I458" s="305"/>
      <c r="J458" s="305"/>
      <c r="K458" s="305"/>
      <c r="L458" s="305"/>
      <c r="M458" s="305"/>
      <c r="N458" s="305"/>
      <c r="O458" s="305"/>
      <c r="P458" s="305"/>
      <c r="Q458" s="305"/>
      <c r="R458" s="305"/>
      <c r="S458" s="305"/>
      <c r="T458" s="305"/>
      <c r="U458" s="305"/>
      <c r="V458" s="305"/>
      <c r="W458" s="305"/>
      <c r="X458" s="305"/>
      <c r="Y458" s="305"/>
      <c r="Z458" s="305"/>
      <c r="AA458" s="305"/>
      <c r="AB458" s="305"/>
      <c r="AC458" s="305"/>
      <c r="AD458" s="305"/>
      <c r="AE458" s="305"/>
      <c r="AF458" s="305"/>
      <c r="AG458" s="305"/>
      <c r="AH458" s="305"/>
      <c r="AI458" s="305"/>
      <c r="AJ458" s="305"/>
      <c r="AK458" s="305"/>
      <c r="AL458" s="305"/>
      <c r="AM458" s="305"/>
      <c r="AN458" s="305"/>
      <c r="AO458" s="305"/>
      <c r="AP458" s="305"/>
      <c r="AQ458" s="305"/>
      <c r="AR458" s="305"/>
      <c r="AS458" s="305"/>
      <c r="AT458" s="305"/>
      <c r="AU458" s="305"/>
      <c r="AV458" s="305"/>
      <c r="AW458" s="305"/>
      <c r="AX458" s="305"/>
      <c r="AY458" s="305"/>
      <c r="AZ458" s="305"/>
      <c r="BA458" s="305"/>
      <c r="BB458" s="305"/>
      <c r="BC458" s="305"/>
      <c r="BD458" s="305"/>
      <c r="BE458" s="305"/>
      <c r="BF458" s="305"/>
      <c r="BG458" s="305"/>
      <c r="BH458" s="305"/>
      <c r="BI458" s="305"/>
      <c r="BJ458" s="305"/>
      <c r="BK458" s="305"/>
      <c r="BL458" s="305"/>
      <c r="BM458" s="305"/>
      <c r="BN458" s="305"/>
      <c r="BO458" s="305"/>
      <c r="BP458" s="305"/>
      <c r="BQ458" s="305"/>
      <c r="BR458" s="305"/>
      <c r="BS458" s="305"/>
      <c r="BT458" s="305"/>
      <c r="BU458" s="305"/>
      <c r="BV458" s="305"/>
      <c r="BW458" s="305"/>
      <c r="BX458" s="305"/>
      <c r="BY458" s="305"/>
      <c r="BZ458" s="305"/>
      <c r="CA458" s="305"/>
      <c r="CB458" s="305"/>
      <c r="CC458" s="305"/>
      <c r="CD458" s="305"/>
      <c r="CE458" s="305"/>
      <c r="CF458" s="305"/>
      <c r="CG458" s="305"/>
      <c r="CH458" s="305"/>
      <c r="CI458" s="305"/>
      <c r="CJ458" s="305"/>
      <c r="CK458" s="305"/>
      <c r="CL458" s="305"/>
      <c r="CM458" s="305"/>
      <c r="CN458" s="305"/>
      <c r="CO458" s="305"/>
      <c r="CP458" s="305"/>
      <c r="CQ458" s="305"/>
      <c r="CR458" s="305"/>
      <c r="CS458" s="305"/>
      <c r="CT458" s="305"/>
      <c r="CU458" s="305"/>
      <c r="CV458" s="305"/>
      <c r="CW458" s="305"/>
      <c r="CX458" s="305"/>
      <c r="CY458" s="305"/>
      <c r="CZ458" s="305"/>
      <c r="DA458" s="305"/>
      <c r="DB458" s="305"/>
      <c r="DC458" s="305"/>
      <c r="DD458" s="305"/>
      <c r="DE458" s="305"/>
      <c r="DF458" s="305"/>
      <c r="DG458" s="305"/>
      <c r="DH458" s="305"/>
      <c r="DI458" s="305"/>
      <c r="DJ458" s="305"/>
      <c r="DK458" s="305"/>
      <c r="DL458" s="305"/>
      <c r="DM458" s="305"/>
      <c r="DN458" s="305"/>
      <c r="DO458" s="305"/>
      <c r="DP458" s="305"/>
      <c r="DQ458" s="305"/>
      <c r="DR458" s="305"/>
      <c r="DS458" s="305"/>
      <c r="DT458" s="305"/>
      <c r="DU458" s="305"/>
      <c r="DV458" s="305"/>
      <c r="DW458" s="305"/>
      <c r="DX458" s="305"/>
      <c r="DY458" s="305"/>
      <c r="DZ458" s="305"/>
      <c r="EA458" s="305"/>
      <c r="EB458" s="305"/>
      <c r="EC458" s="305"/>
      <c r="ED458" s="305"/>
      <c r="EE458" s="305"/>
      <c r="EF458" s="305"/>
      <c r="EG458" s="305"/>
      <c r="EH458" s="305"/>
      <c r="EI458" s="305"/>
      <c r="EJ458" s="305"/>
      <c r="EK458" s="305"/>
    </row>
    <row r="459" spans="1:141">
      <c r="A459" s="305"/>
      <c r="B459" s="305"/>
      <c r="C459" s="305"/>
      <c r="D459" s="305"/>
      <c r="E459" s="305"/>
      <c r="F459" s="305"/>
      <c r="G459" s="305"/>
      <c r="H459" s="305"/>
      <c r="I459" s="305"/>
      <c r="J459" s="305"/>
      <c r="K459" s="305"/>
      <c r="L459" s="305"/>
      <c r="M459" s="305"/>
      <c r="N459" s="305"/>
      <c r="O459" s="305"/>
      <c r="P459" s="305"/>
    </row>
    <row r="460" spans="1:141">
      <c r="A460" s="305"/>
      <c r="B460" s="305"/>
      <c r="C460" s="305"/>
      <c r="D460" s="305"/>
      <c r="E460" s="305"/>
      <c r="F460" s="305"/>
      <c r="G460" s="305"/>
      <c r="H460" s="305"/>
      <c r="I460" s="305"/>
      <c r="J460" s="305"/>
      <c r="K460" s="305"/>
      <c r="L460" s="305"/>
      <c r="M460" s="305"/>
      <c r="N460" s="305"/>
      <c r="O460" s="305"/>
      <c r="P460" s="305"/>
    </row>
    <row r="461" spans="1:141">
      <c r="A461" s="305"/>
      <c r="B461" s="305"/>
      <c r="C461" s="305"/>
      <c r="D461" s="305"/>
      <c r="E461" s="305"/>
      <c r="F461" s="305"/>
      <c r="G461" s="305"/>
      <c r="H461" s="305"/>
      <c r="I461" s="305"/>
      <c r="J461" s="305"/>
      <c r="K461" s="305"/>
      <c r="L461" s="305"/>
      <c r="M461" s="305"/>
      <c r="N461" s="305"/>
      <c r="O461" s="305"/>
      <c r="P461" s="305"/>
    </row>
    <row r="462" spans="1:141">
      <c r="A462" s="305"/>
      <c r="B462" s="305"/>
      <c r="C462" s="305"/>
      <c r="D462" s="305"/>
      <c r="E462" s="305"/>
      <c r="F462" s="305"/>
      <c r="G462" s="305"/>
      <c r="H462" s="305"/>
      <c r="I462" s="305"/>
      <c r="J462" s="305"/>
      <c r="K462" s="305"/>
      <c r="L462" s="305"/>
      <c r="M462" s="305"/>
      <c r="N462" s="305"/>
      <c r="O462" s="305"/>
      <c r="P462" s="305"/>
    </row>
    <row r="463" spans="1:141">
      <c r="A463" s="305"/>
      <c r="B463" s="305"/>
      <c r="C463" s="305"/>
      <c r="D463" s="305"/>
      <c r="E463" s="305"/>
      <c r="F463" s="305"/>
      <c r="G463" s="305"/>
      <c r="H463" s="305"/>
      <c r="I463" s="305"/>
      <c r="J463" s="305"/>
      <c r="K463" s="305"/>
      <c r="L463" s="305"/>
      <c r="M463" s="305"/>
      <c r="N463" s="305"/>
      <c r="O463" s="305"/>
      <c r="P463" s="305"/>
    </row>
    <row r="464" spans="1:141">
      <c r="A464" s="305"/>
      <c r="B464" s="305"/>
      <c r="C464" s="305"/>
      <c r="D464" s="305"/>
      <c r="E464" s="305"/>
      <c r="F464" s="305"/>
      <c r="G464" s="305"/>
      <c r="H464" s="305"/>
      <c r="I464" s="305"/>
      <c r="J464" s="305"/>
      <c r="K464" s="305"/>
      <c r="L464" s="305"/>
      <c r="M464" s="305"/>
      <c r="N464" s="305"/>
      <c r="O464" s="305"/>
      <c r="P464" s="305"/>
    </row>
    <row r="465" spans="1:16">
      <c r="A465" s="305"/>
      <c r="B465" s="305"/>
      <c r="C465" s="305"/>
      <c r="D465" s="305"/>
      <c r="E465" s="305"/>
      <c r="F465" s="305"/>
      <c r="G465" s="305"/>
      <c r="H465" s="305"/>
      <c r="I465" s="305"/>
      <c r="J465" s="305"/>
      <c r="K465" s="305"/>
      <c r="L465" s="305"/>
      <c r="M465" s="305"/>
      <c r="N465" s="305"/>
      <c r="O465" s="305"/>
      <c r="P465" s="305"/>
    </row>
    <row r="466" spans="1:16">
      <c r="A466" s="305"/>
      <c r="B466" s="305"/>
      <c r="C466" s="305"/>
      <c r="D466" s="305"/>
      <c r="E466" s="305"/>
      <c r="F466" s="305"/>
      <c r="G466" s="305"/>
      <c r="H466" s="305"/>
      <c r="I466" s="305"/>
      <c r="J466" s="305"/>
      <c r="K466" s="305"/>
      <c r="L466" s="305"/>
      <c r="M466" s="305"/>
      <c r="N466" s="305"/>
      <c r="O466" s="305"/>
      <c r="P466" s="305"/>
    </row>
    <row r="467" spans="1:16">
      <c r="A467" s="305"/>
    </row>
  </sheetData>
  <mergeCells count="36">
    <mergeCell ref="A304:A306"/>
    <mergeCell ref="B309:C309"/>
    <mergeCell ref="D309:F309"/>
    <mergeCell ref="G309:H309"/>
    <mergeCell ref="I309:K309"/>
    <mergeCell ref="I304:J305"/>
    <mergeCell ref="K304:L305"/>
    <mergeCell ref="M304:M306"/>
    <mergeCell ref="B308:C308"/>
    <mergeCell ref="D308:F308"/>
    <mergeCell ref="G308:H308"/>
    <mergeCell ref="I308:K308"/>
    <mergeCell ref="I1:M1"/>
    <mergeCell ref="A2:M2"/>
    <mergeCell ref="B3:L3"/>
    <mergeCell ref="B4:H4"/>
    <mergeCell ref="K7:L8"/>
    <mergeCell ref="M7:M8"/>
    <mergeCell ref="I7:J8"/>
    <mergeCell ref="G7:H8"/>
    <mergeCell ref="G311:O311"/>
    <mergeCell ref="N7:O8"/>
    <mergeCell ref="B5:H5"/>
    <mergeCell ref="A6:D6"/>
    <mergeCell ref="A7:A9"/>
    <mergeCell ref="B7:B9"/>
    <mergeCell ref="C7:C9"/>
    <mergeCell ref="D7:D9"/>
    <mergeCell ref="E7:F8"/>
    <mergeCell ref="C311:D311"/>
    <mergeCell ref="B304:B306"/>
    <mergeCell ref="C304:C306"/>
    <mergeCell ref="D304:D306"/>
    <mergeCell ref="E304:F305"/>
    <mergeCell ref="G304:H305"/>
    <mergeCell ref="N304:O305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topLeftCell="A4" workbookViewId="0">
      <selection activeCell="C5" sqref="C5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327"/>
      <c r="B1" s="327"/>
      <c r="C1" s="811" t="s">
        <v>332</v>
      </c>
      <c r="D1" s="811"/>
    </row>
    <row r="2" spans="1:6" ht="66" customHeight="1">
      <c r="A2" s="837" t="s">
        <v>311</v>
      </c>
      <c r="B2" s="837"/>
      <c r="C2" s="837"/>
      <c r="D2" s="837"/>
    </row>
    <row r="3" spans="1:6" ht="20.25" customHeight="1">
      <c r="A3" s="851" t="s">
        <v>572</v>
      </c>
      <c r="B3" s="851"/>
      <c r="C3" s="851"/>
      <c r="D3" s="851"/>
    </row>
    <row r="4" spans="1:6" ht="27" customHeight="1">
      <c r="A4" s="852" t="s">
        <v>308</v>
      </c>
      <c r="B4" s="852"/>
      <c r="C4" s="852"/>
      <c r="D4" s="852"/>
    </row>
    <row r="5" spans="1:6" ht="57" customHeight="1">
      <c r="A5" s="328" t="s">
        <v>309</v>
      </c>
      <c r="B5" s="328" t="s">
        <v>310</v>
      </c>
      <c r="C5" s="328" t="s">
        <v>951</v>
      </c>
      <c r="D5" s="328" t="s">
        <v>533</v>
      </c>
    </row>
    <row r="6" spans="1:6" ht="33" customHeight="1">
      <c r="A6" s="329" t="s">
        <v>312</v>
      </c>
      <c r="B6" s="330"/>
      <c r="C6" s="331">
        <f>SUM(C8:C11)</f>
        <v>3118</v>
      </c>
      <c r="D6" s="354">
        <f>SUM(D8:D11)</f>
        <v>3394.2</v>
      </c>
      <c r="F6" s="265"/>
    </row>
    <row r="7" spans="1:6">
      <c r="A7" s="332" t="s">
        <v>313</v>
      </c>
      <c r="B7" s="272"/>
      <c r="C7" s="333"/>
      <c r="D7" s="309"/>
    </row>
    <row r="8" spans="1:6" ht="21.75" customHeight="1">
      <c r="A8" s="332" t="s">
        <v>534</v>
      </c>
      <c r="B8" s="334"/>
      <c r="C8" s="335"/>
      <c r="D8" s="336"/>
    </row>
    <row r="9" spans="1:6" ht="27" customHeight="1">
      <c r="A9" s="332" t="s">
        <v>314</v>
      </c>
      <c r="B9" s="272" t="s">
        <v>532</v>
      </c>
      <c r="C9" s="337">
        <v>2115</v>
      </c>
      <c r="D9" s="338">
        <v>2247</v>
      </c>
    </row>
    <row r="10" spans="1:6" ht="24" customHeight="1">
      <c r="A10" s="332" t="s">
        <v>315</v>
      </c>
      <c r="B10" s="272" t="s">
        <v>545</v>
      </c>
      <c r="C10" s="337">
        <v>969</v>
      </c>
      <c r="D10" s="338">
        <v>1132.2</v>
      </c>
    </row>
    <row r="11" spans="1:6" ht="24" customHeight="1">
      <c r="A11" s="332" t="s">
        <v>558</v>
      </c>
      <c r="B11" s="272" t="s">
        <v>546</v>
      </c>
      <c r="C11" s="337">
        <v>34</v>
      </c>
      <c r="D11" s="338">
        <v>15</v>
      </c>
    </row>
    <row r="12" spans="1:6" ht="28.5" customHeight="1">
      <c r="A12" s="329" t="s">
        <v>316</v>
      </c>
      <c r="B12" s="334"/>
      <c r="C12" s="335"/>
      <c r="D12" s="336"/>
    </row>
    <row r="13" spans="1:6">
      <c r="A13" s="339"/>
      <c r="B13" s="340"/>
      <c r="C13" s="341"/>
      <c r="D13" s="341"/>
    </row>
    <row r="14" spans="1:6" ht="30.75" customHeight="1">
      <c r="A14" s="342" t="s">
        <v>573</v>
      </c>
      <c r="B14" s="342"/>
      <c r="C14" s="342"/>
      <c r="D14" s="343"/>
    </row>
    <row r="15" spans="1:6">
      <c r="A15" s="222"/>
      <c r="B15" s="222"/>
      <c r="C15" s="222"/>
      <c r="D15" s="222"/>
    </row>
    <row r="16" spans="1:6">
      <c r="A16" s="343" t="s">
        <v>829</v>
      </c>
      <c r="B16" s="222"/>
      <c r="C16" s="222"/>
      <c r="D16" s="222"/>
    </row>
    <row r="17" spans="1:4">
      <c r="A17" s="222"/>
      <c r="B17" s="222"/>
      <c r="C17" s="222"/>
      <c r="D17" s="222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workbookViewId="0">
      <selection activeCell="D4" sqref="D4"/>
    </sheetView>
  </sheetViews>
  <sheetFormatPr defaultRowHeight="12.75"/>
  <cols>
    <col min="2" max="2" width="0.28515625" customWidth="1"/>
    <col min="3" max="3" width="34.5703125" customWidth="1"/>
    <col min="4" max="4" width="20.5703125" customWidth="1"/>
    <col min="5" max="5" width="16.5703125" customWidth="1"/>
    <col min="6" max="6" width="23.5703125" customWidth="1"/>
  </cols>
  <sheetData>
    <row r="1" spans="3:7" ht="69.75" customHeight="1">
      <c r="C1" s="26"/>
      <c r="D1" s="26"/>
      <c r="E1" s="811" t="s">
        <v>367</v>
      </c>
      <c r="F1" s="811"/>
      <c r="G1" s="168"/>
    </row>
    <row r="2" spans="3:7" ht="51" customHeight="1">
      <c r="C2" s="853" t="s">
        <v>336</v>
      </c>
      <c r="D2" s="853"/>
      <c r="E2" s="853"/>
      <c r="F2" s="853"/>
    </row>
    <row r="3" spans="3:7" ht="107.25" customHeight="1">
      <c r="C3" s="219" t="s">
        <v>333</v>
      </c>
      <c r="D3" s="219" t="s">
        <v>501</v>
      </c>
      <c r="E3" s="219" t="s">
        <v>334</v>
      </c>
      <c r="F3" s="219" t="s">
        <v>335</v>
      </c>
    </row>
    <row r="4" spans="3:7" ht="51.75" customHeight="1">
      <c r="C4" s="220" t="s">
        <v>492</v>
      </c>
      <c r="D4" s="282">
        <f>-('1. Фін результат'!F79+'6.1. Інша інфо_1'!I45+'6.1. Інша інфо_1'!I46)/'6.1. Інша інфо_1'!G43/3*1000*1.2</f>
        <v>6.4992334959455809</v>
      </c>
      <c r="E4" s="282">
        <f>'6.1. Інша інфо_1'!E43*1.2</f>
        <v>6.2847700544155911</v>
      </c>
      <c r="F4" s="283">
        <f>E4/D4</f>
        <v>0.96700173310225301</v>
      </c>
    </row>
    <row r="5" spans="3:7" ht="27" customHeight="1">
      <c r="C5" s="220"/>
      <c r="D5" s="220"/>
      <c r="E5" s="220"/>
      <c r="F5" s="220"/>
    </row>
    <row r="6" spans="3:7" ht="28.5" customHeight="1">
      <c r="C6" s="220"/>
      <c r="D6" s="220"/>
      <c r="E6" s="220"/>
      <c r="F6" s="220"/>
    </row>
    <row r="7" spans="3:7" ht="36" customHeight="1">
      <c r="C7" s="220"/>
      <c r="D7" s="220"/>
      <c r="E7" s="220"/>
      <c r="F7" s="220"/>
    </row>
    <row r="8" spans="3:7">
      <c r="C8" s="222"/>
      <c r="D8" s="222"/>
      <c r="E8" s="222"/>
      <c r="F8" s="222"/>
    </row>
    <row r="9" spans="3:7">
      <c r="C9" s="342" t="s">
        <v>573</v>
      </c>
      <c r="D9" s="222"/>
      <c r="E9" s="222"/>
      <c r="F9" s="222"/>
    </row>
    <row r="10" spans="3:7">
      <c r="C10" s="222"/>
      <c r="D10" s="222"/>
      <c r="E10" s="222"/>
      <c r="F10" s="222"/>
    </row>
    <row r="11" spans="3:7">
      <c r="C11" s="343" t="s">
        <v>574</v>
      </c>
      <c r="D11" s="222"/>
      <c r="E11" s="222"/>
      <c r="F11" s="222"/>
    </row>
    <row r="12" spans="3:7">
      <c r="C12" s="222"/>
      <c r="D12" s="222"/>
      <c r="E12" s="222"/>
      <c r="F12" s="222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C57" sqref="C57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854" t="s">
        <v>952</v>
      </c>
      <c r="B1" s="854"/>
      <c r="C1" s="854"/>
    </row>
    <row r="2" spans="1:5" ht="25.5">
      <c r="A2" s="269" t="s">
        <v>535</v>
      </c>
      <c r="B2" s="249">
        <v>1000</v>
      </c>
      <c r="C2" s="380">
        <f>SUM(C3:C7)</f>
        <v>15391</v>
      </c>
      <c r="D2" s="275"/>
      <c r="E2" s="275">
        <f>'1. Фін результат'!F7</f>
        <v>15391</v>
      </c>
    </row>
    <row r="3" spans="1:5" ht="12" customHeight="1">
      <c r="A3" s="258" t="s">
        <v>569</v>
      </c>
      <c r="B3" s="250"/>
      <c r="C3" s="251">
        <f>13271</f>
        <v>13271</v>
      </c>
      <c r="D3" s="275"/>
      <c r="E3" s="275"/>
    </row>
    <row r="4" spans="1:5" ht="12" customHeight="1">
      <c r="A4" s="258" t="s">
        <v>570</v>
      </c>
      <c r="B4" s="250"/>
      <c r="C4" s="251">
        <v>420</v>
      </c>
      <c r="D4" s="275"/>
      <c r="E4" s="275"/>
    </row>
    <row r="5" spans="1:5" ht="12" customHeight="1">
      <c r="A5" s="264" t="s">
        <v>505</v>
      </c>
      <c r="B5" s="250"/>
      <c r="C5" s="251">
        <v>341</v>
      </c>
      <c r="D5" s="275"/>
      <c r="E5" s="275"/>
    </row>
    <row r="6" spans="1:5" ht="12" customHeight="1">
      <c r="A6" s="264" t="s">
        <v>506</v>
      </c>
      <c r="B6" s="250"/>
      <c r="C6" s="251">
        <v>289</v>
      </c>
      <c r="D6" s="275"/>
      <c r="E6" s="275"/>
    </row>
    <row r="7" spans="1:5" ht="12" customHeight="1">
      <c r="A7" s="264" t="s">
        <v>500</v>
      </c>
      <c r="B7" s="250"/>
      <c r="C7" s="251">
        <v>1070</v>
      </c>
      <c r="D7" s="275"/>
      <c r="E7" s="275"/>
    </row>
    <row r="8" spans="1:5" ht="12" customHeight="1">
      <c r="A8" s="268" t="s">
        <v>508</v>
      </c>
      <c r="B8" s="255"/>
      <c r="C8" s="256"/>
      <c r="D8" s="275"/>
      <c r="E8" s="275"/>
    </row>
    <row r="9" spans="1:5" ht="12" customHeight="1">
      <c r="A9" s="271" t="s">
        <v>539</v>
      </c>
      <c r="B9" s="81">
        <v>1018</v>
      </c>
      <c r="C9" s="262">
        <f>SUM(C10:C20)</f>
        <v>1677</v>
      </c>
      <c r="D9" s="275">
        <f>SUM(C10:C20)</f>
        <v>1677</v>
      </c>
      <c r="E9" s="275">
        <f>'1. Фін результат'!F16</f>
        <v>-1677</v>
      </c>
    </row>
    <row r="10" spans="1:5" ht="12" customHeight="1">
      <c r="A10" s="264" t="s">
        <v>509</v>
      </c>
      <c r="B10" s="250"/>
      <c r="C10" s="266">
        <v>8</v>
      </c>
      <c r="D10" s="275"/>
      <c r="E10" s="275"/>
    </row>
    <row r="11" spans="1:5" ht="12" customHeight="1">
      <c r="A11" s="264" t="s">
        <v>510</v>
      </c>
      <c r="B11" s="250"/>
      <c r="C11" s="266">
        <v>144</v>
      </c>
      <c r="D11" s="275"/>
      <c r="E11" s="275"/>
    </row>
    <row r="12" spans="1:5" ht="12" customHeight="1">
      <c r="A12" s="264" t="s">
        <v>511</v>
      </c>
      <c r="B12" s="250"/>
      <c r="C12" s="266">
        <v>86</v>
      </c>
      <c r="D12" s="275"/>
      <c r="E12" s="275"/>
    </row>
    <row r="13" spans="1:5" ht="12" customHeight="1">
      <c r="A13" s="258" t="s">
        <v>550</v>
      </c>
      <c r="B13" s="250"/>
      <c r="C13" s="266">
        <v>166</v>
      </c>
      <c r="D13" s="275"/>
      <c r="E13" s="275"/>
    </row>
    <row r="14" spans="1:5" ht="12" customHeight="1">
      <c r="A14" s="264" t="s">
        <v>512</v>
      </c>
      <c r="B14" s="250"/>
      <c r="C14" s="266">
        <v>1129</v>
      </c>
      <c r="D14" s="275"/>
      <c r="E14" s="275"/>
    </row>
    <row r="15" spans="1:5" ht="12" customHeight="1">
      <c r="A15" s="264" t="s">
        <v>513</v>
      </c>
      <c r="B15" s="250"/>
      <c r="C15" s="266">
        <v>10</v>
      </c>
      <c r="D15" s="275"/>
      <c r="E15" s="275"/>
    </row>
    <row r="16" spans="1:5" ht="12" customHeight="1">
      <c r="A16" s="264" t="s">
        <v>514</v>
      </c>
      <c r="B16" s="250"/>
      <c r="C16" s="266">
        <v>83</v>
      </c>
      <c r="D16" s="275"/>
      <c r="E16" s="275"/>
    </row>
    <row r="17" spans="1:5" ht="12" customHeight="1">
      <c r="A17" s="264" t="s">
        <v>515</v>
      </c>
      <c r="B17" s="250"/>
      <c r="C17" s="266">
        <v>13</v>
      </c>
      <c r="D17" s="275"/>
      <c r="E17" s="275"/>
    </row>
    <row r="18" spans="1:5" ht="12" customHeight="1">
      <c r="A18" s="258" t="s">
        <v>577</v>
      </c>
      <c r="B18" s="250"/>
      <c r="C18" s="261"/>
      <c r="D18" s="275"/>
      <c r="E18" s="275"/>
    </row>
    <row r="19" spans="1:5" ht="12" customHeight="1">
      <c r="A19" s="258" t="s">
        <v>956</v>
      </c>
      <c r="B19" s="250"/>
      <c r="C19" s="261">
        <v>7</v>
      </c>
      <c r="D19" s="275"/>
      <c r="E19" s="275"/>
    </row>
    <row r="20" spans="1:5" ht="12" customHeight="1">
      <c r="A20" s="264" t="s">
        <v>516</v>
      </c>
      <c r="B20" s="250"/>
      <c r="C20" s="266">
        <v>31</v>
      </c>
      <c r="D20" s="275"/>
      <c r="E20" s="275"/>
    </row>
    <row r="21" spans="1:5" ht="12" customHeight="1">
      <c r="A21" s="252" t="s">
        <v>507</v>
      </c>
      <c r="B21" s="90">
        <v>1030</v>
      </c>
      <c r="C21" s="253">
        <f>SUM(C22:C25)</f>
        <v>104</v>
      </c>
      <c r="D21" s="275"/>
      <c r="E21" s="275">
        <f>'1. Фін результат'!F19</f>
        <v>104</v>
      </c>
    </row>
    <row r="22" spans="1:5" ht="11.25" customHeight="1">
      <c r="A22" s="258" t="s">
        <v>557</v>
      </c>
      <c r="B22" s="250"/>
      <c r="C22" s="261">
        <v>87</v>
      </c>
      <c r="D22" s="275"/>
      <c r="E22" s="275"/>
    </row>
    <row r="23" spans="1:5" ht="0.75" hidden="1" customHeight="1">
      <c r="A23" s="258" t="s">
        <v>555</v>
      </c>
      <c r="B23" s="250"/>
      <c r="C23" s="261"/>
      <c r="D23" s="275"/>
      <c r="E23" s="275"/>
    </row>
    <row r="24" spans="1:5" ht="12" hidden="1" customHeight="1">
      <c r="A24" s="258" t="s">
        <v>556</v>
      </c>
      <c r="B24" s="250"/>
      <c r="C24" s="261"/>
      <c r="D24" s="275"/>
      <c r="E24" s="275"/>
    </row>
    <row r="25" spans="1:5" ht="12" customHeight="1">
      <c r="A25" s="258" t="s">
        <v>957</v>
      </c>
      <c r="B25" s="250"/>
      <c r="C25" s="261">
        <v>17</v>
      </c>
      <c r="D25" s="275"/>
      <c r="E25" s="275"/>
    </row>
    <row r="26" spans="1:5" ht="12" customHeight="1">
      <c r="A26" s="254" t="s">
        <v>517</v>
      </c>
      <c r="B26" s="255"/>
      <c r="C26" s="257"/>
      <c r="D26" s="275"/>
      <c r="E26" s="275"/>
    </row>
    <row r="27" spans="1:5" ht="12" customHeight="1">
      <c r="A27" s="252" t="s">
        <v>538</v>
      </c>
      <c r="B27" s="90">
        <v>1062</v>
      </c>
      <c r="C27" s="281">
        <f>SUM(C28:C36)</f>
        <v>382</v>
      </c>
      <c r="D27" s="275"/>
      <c r="E27" s="275">
        <f>'1. Фін результат'!F43</f>
        <v>-382</v>
      </c>
    </row>
    <row r="28" spans="1:5" ht="12" customHeight="1">
      <c r="A28" s="206" t="s">
        <v>578</v>
      </c>
      <c r="B28" s="90"/>
      <c r="C28" s="488">
        <v>6</v>
      </c>
      <c r="D28" s="275"/>
      <c r="E28" s="275"/>
    </row>
    <row r="29" spans="1:5" ht="12" customHeight="1">
      <c r="A29" s="258" t="s">
        <v>518</v>
      </c>
      <c r="B29" s="259"/>
      <c r="C29" s="266">
        <v>44</v>
      </c>
      <c r="D29" s="275"/>
      <c r="E29" s="275"/>
    </row>
    <row r="30" spans="1:5" ht="12" customHeight="1">
      <c r="A30" s="258" t="s">
        <v>519</v>
      </c>
      <c r="B30" s="259"/>
      <c r="C30" s="266">
        <v>1</v>
      </c>
      <c r="D30" s="275"/>
      <c r="E30" s="275"/>
    </row>
    <row r="31" spans="1:5" ht="12" customHeight="1">
      <c r="A31" s="258" t="s">
        <v>520</v>
      </c>
      <c r="B31" s="259"/>
      <c r="C31" s="266">
        <v>89</v>
      </c>
      <c r="D31" s="275"/>
      <c r="E31" s="275"/>
    </row>
    <row r="32" spans="1:5" ht="12" customHeight="1">
      <c r="A32" s="258" t="s">
        <v>521</v>
      </c>
      <c r="B32" s="260"/>
      <c r="C32" s="261">
        <v>114</v>
      </c>
      <c r="D32" s="275"/>
      <c r="E32" s="275"/>
    </row>
    <row r="33" spans="1:5" ht="9.75" customHeight="1">
      <c r="A33" s="258" t="s">
        <v>522</v>
      </c>
      <c r="B33" s="260"/>
      <c r="C33" s="266">
        <v>91</v>
      </c>
      <c r="D33" s="275"/>
      <c r="E33" s="275"/>
    </row>
    <row r="34" spans="1:5" ht="0.75" hidden="1" customHeight="1">
      <c r="A34" s="258" t="s">
        <v>523</v>
      </c>
      <c r="B34" s="260"/>
      <c r="C34" s="266"/>
      <c r="D34" s="275"/>
      <c r="E34" s="275"/>
    </row>
    <row r="35" spans="1:5" ht="12" customHeight="1">
      <c r="A35" s="258" t="s">
        <v>524</v>
      </c>
      <c r="B35" s="260"/>
      <c r="C35" s="266">
        <v>22</v>
      </c>
      <c r="D35" s="275"/>
      <c r="E35" s="275"/>
    </row>
    <row r="36" spans="1:5" ht="12" customHeight="1">
      <c r="A36" s="264" t="s">
        <v>516</v>
      </c>
      <c r="B36" s="250"/>
      <c r="C36" s="266">
        <v>15</v>
      </c>
      <c r="D36" s="275"/>
      <c r="E36" s="275"/>
    </row>
    <row r="37" spans="1:5" ht="12" customHeight="1">
      <c r="A37" s="252" t="s">
        <v>537</v>
      </c>
      <c r="B37" s="90">
        <v>1085</v>
      </c>
      <c r="C37" s="256">
        <f>SUM(C38:C41)</f>
        <v>105</v>
      </c>
      <c r="D37" s="275"/>
      <c r="E37" s="275">
        <f>'1. Фін результат'!F57</f>
        <v>-105</v>
      </c>
    </row>
    <row r="38" spans="1:5" ht="15.75" customHeight="1">
      <c r="A38" s="258" t="s">
        <v>525</v>
      </c>
      <c r="B38" s="250"/>
      <c r="C38" s="266">
        <v>7</v>
      </c>
      <c r="D38" s="275"/>
      <c r="E38" s="275"/>
    </row>
    <row r="39" spans="1:5" ht="11.25" customHeight="1">
      <c r="A39" s="258" t="s">
        <v>958</v>
      </c>
      <c r="B39" s="250"/>
      <c r="C39" s="266">
        <v>6</v>
      </c>
      <c r="D39" s="275"/>
      <c r="E39" s="275"/>
    </row>
    <row r="40" spans="1:5" ht="17.25" customHeight="1">
      <c r="A40" s="258" t="s">
        <v>579</v>
      </c>
      <c r="B40" s="250"/>
      <c r="C40" s="261">
        <v>74</v>
      </c>
      <c r="D40" s="275"/>
      <c r="E40" s="275"/>
    </row>
    <row r="41" spans="1:5" ht="17.25" customHeight="1">
      <c r="A41" s="258" t="s">
        <v>959</v>
      </c>
      <c r="B41" s="250"/>
      <c r="C41" s="261">
        <v>18</v>
      </c>
      <c r="D41" s="275"/>
      <c r="E41" s="275"/>
    </row>
    <row r="42" spans="1:5" ht="12" customHeight="1">
      <c r="A42" s="270" t="s">
        <v>536</v>
      </c>
      <c r="B42" s="204" t="s">
        <v>359</v>
      </c>
      <c r="C42" s="263">
        <f>SUM(C43:C49)</f>
        <v>6565</v>
      </c>
      <c r="D42" s="275"/>
      <c r="E42" s="275">
        <f>'ІІІ. Рух грош. коштів'!F17</f>
        <v>-6565</v>
      </c>
    </row>
    <row r="43" spans="1:5" ht="12" customHeight="1">
      <c r="A43" s="258" t="s">
        <v>529</v>
      </c>
      <c r="B43" s="204"/>
      <c r="C43" s="267">
        <v>2564</v>
      </c>
      <c r="D43" s="275"/>
      <c r="E43" s="275"/>
    </row>
    <row r="44" spans="1:5" ht="12" customHeight="1">
      <c r="A44" s="258" t="s">
        <v>571</v>
      </c>
      <c r="B44" s="204"/>
      <c r="C44" s="267">
        <v>158</v>
      </c>
      <c r="D44" s="275"/>
      <c r="E44" s="275"/>
    </row>
    <row r="45" spans="1:5" ht="12" customHeight="1">
      <c r="A45" s="258" t="s">
        <v>669</v>
      </c>
      <c r="B45" s="204"/>
      <c r="C45" s="267">
        <v>38</v>
      </c>
      <c r="D45" s="275"/>
      <c r="E45" s="275"/>
    </row>
    <row r="46" spans="1:5" ht="12" customHeight="1">
      <c r="A46" s="258" t="s">
        <v>530</v>
      </c>
      <c r="B46" s="204"/>
      <c r="C46" s="267">
        <v>1677</v>
      </c>
      <c r="D46" s="275"/>
      <c r="E46" s="275"/>
    </row>
    <row r="47" spans="1:5" ht="12" customHeight="1">
      <c r="A47" s="258" t="s">
        <v>527</v>
      </c>
      <c r="B47" s="204"/>
      <c r="C47" s="267">
        <f>'[37]ІІ. Розр. з бюджетом'!F26</f>
        <v>0</v>
      </c>
      <c r="D47" s="275"/>
      <c r="E47" s="275"/>
    </row>
    <row r="48" spans="1:5" ht="12" customHeight="1">
      <c r="A48" s="277" t="s">
        <v>528</v>
      </c>
      <c r="B48" s="204"/>
      <c r="C48" s="267">
        <v>1986</v>
      </c>
      <c r="D48" s="275"/>
      <c r="E48" s="275"/>
    </row>
    <row r="49" spans="1:6" ht="12" customHeight="1">
      <c r="A49" s="277" t="s">
        <v>547</v>
      </c>
      <c r="B49" s="204"/>
      <c r="C49" s="267">
        <v>142</v>
      </c>
      <c r="D49" s="275"/>
      <c r="E49" s="275"/>
    </row>
    <row r="50" spans="1:6" ht="12" customHeight="1">
      <c r="A50" s="381" t="s">
        <v>548</v>
      </c>
      <c r="B50" s="204" t="s">
        <v>361</v>
      </c>
      <c r="C50" s="278">
        <f>SUM(C51:C52)</f>
        <v>13</v>
      </c>
      <c r="D50" s="275"/>
      <c r="E50" s="275">
        <f>'ІІІ. Рух грош. коштів'!F18</f>
        <v>13</v>
      </c>
    </row>
    <row r="51" spans="1:6" ht="12" customHeight="1">
      <c r="A51" s="277" t="s">
        <v>670</v>
      </c>
      <c r="B51" s="204"/>
      <c r="C51" s="267">
        <v>13</v>
      </c>
      <c r="D51" s="275"/>
      <c r="E51" s="275"/>
    </row>
    <row r="52" spans="1:6" ht="12" customHeight="1">
      <c r="A52" s="277" t="s">
        <v>671</v>
      </c>
      <c r="B52" s="204"/>
      <c r="C52" s="267"/>
      <c r="D52" s="275"/>
      <c r="E52" s="275"/>
    </row>
    <row r="53" spans="1:6" ht="25.5" customHeight="1">
      <c r="A53" s="252" t="s">
        <v>152</v>
      </c>
      <c r="B53" s="106">
        <v>4020</v>
      </c>
      <c r="C53" s="263">
        <f>C56+C57</f>
        <v>421</v>
      </c>
      <c r="D53" s="275"/>
      <c r="E53" s="275">
        <f>'IV. Кап. інвестиції'!F10</f>
        <v>421</v>
      </c>
    </row>
    <row r="54" spans="1:6" ht="12" hidden="1" customHeight="1">
      <c r="A54" s="478" t="s">
        <v>549</v>
      </c>
      <c r="B54" s="477"/>
      <c r="C54" s="479"/>
      <c r="D54" s="275"/>
      <c r="E54" s="275"/>
    </row>
    <row r="55" spans="1:6" ht="12" hidden="1" customHeight="1">
      <c r="A55" s="478" t="s">
        <v>543</v>
      </c>
      <c r="B55" s="477"/>
      <c r="C55" s="479"/>
      <c r="D55" s="275"/>
      <c r="E55" s="275"/>
    </row>
    <row r="56" spans="1:6" ht="12" customHeight="1">
      <c r="A56" s="206" t="s">
        <v>675</v>
      </c>
      <c r="B56" s="477"/>
      <c r="C56" s="267">
        <v>4</v>
      </c>
      <c r="D56" s="275"/>
      <c r="E56" s="275"/>
    </row>
    <row r="57" spans="1:6" ht="15.75" customHeight="1">
      <c r="A57" s="491" t="s">
        <v>961</v>
      </c>
      <c r="B57" s="491"/>
      <c r="C57" s="267">
        <v>417</v>
      </c>
    </row>
    <row r="58" spans="1:6" ht="32.25" customHeight="1">
      <c r="A58" s="855" t="s">
        <v>531</v>
      </c>
      <c r="B58" s="855"/>
      <c r="C58" s="855"/>
    </row>
    <row r="61" spans="1:6">
      <c r="F61" t="s">
        <v>673</v>
      </c>
    </row>
  </sheetData>
  <mergeCells count="2">
    <mergeCell ref="A1:C1"/>
    <mergeCell ref="A58:C58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2" sqref="L12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31" zoomScale="75" zoomScaleNormal="60" zoomScaleSheetLayoutView="75" workbookViewId="0">
      <selection activeCell="A30" sqref="A30:G30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470</v>
      </c>
      <c r="B1" s="18"/>
      <c r="D1" s="2"/>
      <c r="E1" s="2" t="s">
        <v>490</v>
      </c>
      <c r="F1" s="2"/>
      <c r="G1" s="2"/>
    </row>
    <row r="2" spans="1:10">
      <c r="B2" s="18"/>
      <c r="D2" s="2"/>
      <c r="E2" s="2" t="s">
        <v>478</v>
      </c>
      <c r="F2" s="2"/>
      <c r="G2" s="2"/>
    </row>
    <row r="3" spans="1:10" ht="18.75" customHeight="1">
      <c r="A3" s="562"/>
      <c r="B3" s="563"/>
      <c r="D3" s="18"/>
      <c r="E3" s="2" t="s">
        <v>479</v>
      </c>
      <c r="F3" s="2"/>
      <c r="G3" s="2"/>
    </row>
    <row r="4" spans="1:10" ht="42" customHeight="1">
      <c r="A4" s="21" t="s">
        <v>471</v>
      </c>
      <c r="D4" s="18"/>
      <c r="E4" s="555" t="s">
        <v>0</v>
      </c>
      <c r="F4" s="555"/>
      <c r="G4" s="555"/>
      <c r="J4" s="39"/>
    </row>
    <row r="5" spans="1:10" ht="18.75" customHeight="1">
      <c r="A5" s="223"/>
      <c r="B5" s="223"/>
      <c r="D5" s="18"/>
      <c r="E5" s="18"/>
      <c r="F5" s="18"/>
      <c r="G5" s="554"/>
      <c r="H5" s="554"/>
      <c r="I5" s="49"/>
      <c r="J5" s="49"/>
    </row>
    <row r="6" spans="1:10" ht="18.75" customHeight="1">
      <c r="A6" s="21"/>
      <c r="D6" s="18"/>
      <c r="E6" s="18"/>
      <c r="F6" s="18"/>
      <c r="G6" s="49"/>
      <c r="H6" s="49"/>
      <c r="I6" s="49"/>
      <c r="J6" s="49"/>
    </row>
    <row r="7" spans="1:10" ht="18.75" customHeight="1">
      <c r="A7" s="21"/>
      <c r="D7" s="18"/>
      <c r="E7" s="18"/>
      <c r="F7" s="18"/>
      <c r="G7" s="49"/>
      <c r="H7" s="49"/>
      <c r="I7" s="49"/>
      <c r="J7" s="49"/>
    </row>
    <row r="8" spans="1:10" ht="18.75" customHeight="1">
      <c r="A8" s="564" t="s">
        <v>472</v>
      </c>
      <c r="B8" s="564"/>
      <c r="D8" s="18"/>
      <c r="E8" s="18"/>
      <c r="F8" s="18"/>
      <c r="G8" s="554"/>
      <c r="H8" s="554"/>
      <c r="I8" s="554"/>
      <c r="J8" s="554"/>
    </row>
    <row r="9" spans="1:10" ht="18.75" customHeight="1">
      <c r="E9" s="1" t="s">
        <v>475</v>
      </c>
      <c r="F9" s="1"/>
      <c r="G9" s="1"/>
      <c r="H9" s="1"/>
    </row>
    <row r="10" spans="1:10">
      <c r="A10" s="49" t="s">
        <v>473</v>
      </c>
      <c r="C10" s="3"/>
      <c r="D10" s="22"/>
      <c r="E10" s="224"/>
      <c r="F10" s="224"/>
      <c r="G10" s="224"/>
      <c r="H10" s="224"/>
    </row>
    <row r="11" spans="1:10" ht="18.75" customHeight="1">
      <c r="A11" s="556"/>
      <c r="B11" s="556"/>
      <c r="C11" s="139"/>
      <c r="D11" s="139"/>
      <c r="E11" s="225" t="s">
        <v>476</v>
      </c>
      <c r="F11" s="225"/>
      <c r="G11" s="225"/>
      <c r="H11" s="225"/>
    </row>
    <row r="12" spans="1:10" ht="20.25" customHeight="1">
      <c r="A12" s="557" t="s">
        <v>474</v>
      </c>
      <c r="B12" s="557"/>
      <c r="D12" s="2"/>
      <c r="E12" s="224"/>
      <c r="F12" s="224"/>
      <c r="G12" s="224"/>
      <c r="H12" s="224"/>
    </row>
    <row r="13" spans="1:10" ht="19.5" customHeight="1">
      <c r="A13" s="565"/>
      <c r="B13" s="565"/>
      <c r="E13" s="225" t="s">
        <v>477</v>
      </c>
      <c r="F13" s="225"/>
      <c r="G13" s="225"/>
      <c r="H13" s="225"/>
    </row>
    <row r="14" spans="1:10" ht="19.5" customHeight="1">
      <c r="A14" s="21"/>
      <c r="E14" s="224"/>
      <c r="F14" s="224"/>
      <c r="G14" s="224"/>
      <c r="H14" s="224"/>
    </row>
    <row r="15" spans="1:10" ht="19.5" customHeight="1">
      <c r="A15" s="557"/>
      <c r="B15" s="557"/>
      <c r="C15" s="3"/>
      <c r="D15" s="18"/>
      <c r="E15" s="18"/>
      <c r="F15" s="18"/>
      <c r="G15" s="555"/>
      <c r="H15" s="555"/>
      <c r="I15" s="555"/>
      <c r="J15" s="555"/>
    </row>
    <row r="16" spans="1:10" ht="16.5" customHeight="1">
      <c r="A16" s="564" t="s">
        <v>472</v>
      </c>
      <c r="B16" s="564"/>
      <c r="C16" s="3"/>
      <c r="D16" s="18"/>
      <c r="E16" s="18"/>
      <c r="F16" s="18"/>
      <c r="G16" s="49"/>
      <c r="H16" s="49"/>
      <c r="I16" s="49"/>
      <c r="J16" s="49"/>
    </row>
    <row r="17" spans="1:10" ht="16.5" customHeight="1">
      <c r="A17" s="21"/>
      <c r="C17" s="3"/>
      <c r="D17" s="18"/>
      <c r="E17" s="18"/>
      <c r="F17" s="18"/>
      <c r="G17" s="49"/>
      <c r="H17" s="49"/>
      <c r="I17" s="49"/>
      <c r="J17" s="49"/>
    </row>
    <row r="18" spans="1:10" ht="18.75" customHeight="1">
      <c r="A18" s="564"/>
      <c r="B18" s="564"/>
      <c r="D18" s="18"/>
      <c r="E18" s="2" t="s">
        <v>472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6"/>
      <c r="B20" s="558"/>
      <c r="C20" s="558"/>
      <c r="D20" s="558"/>
      <c r="E20" s="190"/>
      <c r="F20" s="191"/>
      <c r="G20" s="5" t="s">
        <v>185</v>
      </c>
    </row>
    <row r="21" spans="1:10" ht="34.5" customHeight="1">
      <c r="A21" s="561" t="s">
        <v>540</v>
      </c>
      <c r="B21" s="558"/>
      <c r="C21" s="558"/>
      <c r="D21" s="558"/>
      <c r="E21" s="558"/>
      <c r="F21" s="12" t="s">
        <v>97</v>
      </c>
      <c r="G21" s="5">
        <v>30664897</v>
      </c>
    </row>
    <row r="22" spans="1:10" ht="28.5" customHeight="1">
      <c r="A22" s="46" t="s">
        <v>9</v>
      </c>
      <c r="B22" s="558"/>
      <c r="C22" s="558"/>
      <c r="D22" s="558"/>
      <c r="E22" s="47"/>
      <c r="F22" s="12" t="s">
        <v>96</v>
      </c>
      <c r="G22" s="5"/>
    </row>
    <row r="23" spans="1:10" ht="27" customHeight="1">
      <c r="A23" s="46" t="s">
        <v>14</v>
      </c>
      <c r="B23" s="558"/>
      <c r="C23" s="558"/>
      <c r="D23" s="558"/>
      <c r="E23" s="47"/>
      <c r="F23" s="12" t="s">
        <v>95</v>
      </c>
      <c r="G23" s="5">
        <v>3210300000</v>
      </c>
    </row>
    <row r="24" spans="1:10" ht="27" customHeight="1">
      <c r="A24" s="50" t="s">
        <v>64</v>
      </c>
      <c r="B24" s="558"/>
      <c r="C24" s="558"/>
      <c r="D24" s="558"/>
      <c r="E24" s="52"/>
      <c r="F24" s="12" t="s">
        <v>7</v>
      </c>
      <c r="G24" s="5"/>
    </row>
    <row r="25" spans="1:10" ht="24.75" customHeight="1">
      <c r="A25" s="50" t="s">
        <v>11</v>
      </c>
      <c r="B25" s="558"/>
      <c r="C25" s="558"/>
      <c r="D25" s="558"/>
      <c r="E25" s="52"/>
      <c r="F25" s="12" t="s">
        <v>6</v>
      </c>
      <c r="G25" s="5"/>
    </row>
    <row r="26" spans="1:10" ht="33.75" customHeight="1">
      <c r="A26" s="50" t="s">
        <v>10</v>
      </c>
      <c r="B26" s="558"/>
      <c r="C26" s="558"/>
      <c r="D26" s="558"/>
      <c r="E26" s="52"/>
      <c r="F26" s="12" t="s">
        <v>8</v>
      </c>
      <c r="G26" s="5" t="s">
        <v>542</v>
      </c>
    </row>
    <row r="27" spans="1:10" ht="40.5" customHeight="1">
      <c r="A27" s="50" t="s">
        <v>241</v>
      </c>
      <c r="B27" s="558"/>
      <c r="C27" s="558"/>
      <c r="D27" s="558"/>
      <c r="E27" s="558" t="s">
        <v>134</v>
      </c>
      <c r="F27" s="559"/>
      <c r="G27" s="10"/>
    </row>
    <row r="28" spans="1:10" ht="36" customHeight="1">
      <c r="A28" s="50" t="s">
        <v>15</v>
      </c>
      <c r="B28" s="558"/>
      <c r="C28" s="558"/>
      <c r="D28" s="558"/>
      <c r="E28" s="558" t="s">
        <v>135</v>
      </c>
      <c r="F28" s="560"/>
      <c r="G28" s="10"/>
    </row>
    <row r="29" spans="1:10" ht="24" customHeight="1">
      <c r="A29" s="561" t="s">
        <v>960</v>
      </c>
      <c r="B29" s="558"/>
      <c r="C29" s="558"/>
      <c r="D29" s="558"/>
      <c r="E29" s="51"/>
      <c r="F29" s="51"/>
      <c r="G29" s="51"/>
    </row>
    <row r="30" spans="1:10" ht="30.75" customHeight="1">
      <c r="A30" s="561" t="s">
        <v>541</v>
      </c>
      <c r="B30" s="558"/>
      <c r="C30" s="558"/>
      <c r="D30" s="558"/>
      <c r="E30" s="558"/>
      <c r="F30" s="558"/>
      <c r="G30" s="558"/>
      <c r="H30" s="52"/>
    </row>
    <row r="31" spans="1:10" ht="34.5" customHeight="1">
      <c r="A31" s="248" t="s">
        <v>560</v>
      </c>
      <c r="B31" s="51"/>
      <c r="C31" s="51"/>
      <c r="D31" s="51"/>
      <c r="E31" s="51"/>
      <c r="F31" s="51"/>
      <c r="G31" s="51"/>
      <c r="H31" s="52"/>
    </row>
    <row r="32" spans="1:10" ht="28.5" customHeight="1">
      <c r="A32" s="248" t="s">
        <v>568</v>
      </c>
      <c r="B32" s="51"/>
      <c r="C32" s="51"/>
      <c r="D32" s="51"/>
      <c r="E32" s="51"/>
      <c r="F32" s="51"/>
      <c r="G32" s="48"/>
      <c r="H32" s="48"/>
    </row>
    <row r="33" spans="1:7" ht="269.25" customHeight="1">
      <c r="A33" s="566"/>
      <c r="B33" s="566"/>
      <c r="C33" s="566"/>
      <c r="D33" s="2"/>
      <c r="E33" s="2"/>
      <c r="F33" s="2"/>
      <c r="G33" s="2"/>
    </row>
    <row r="34" spans="1:7" ht="27.75" customHeight="1">
      <c r="A34" s="548"/>
      <c r="B34" s="548"/>
      <c r="C34" s="548"/>
      <c r="D34" s="548"/>
      <c r="E34" s="548"/>
      <c r="F34" s="548"/>
      <c r="G34" s="548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5"/>
      <c r="B37" s="155"/>
      <c r="C37" s="155"/>
      <c r="D37" s="155"/>
      <c r="E37" s="155"/>
      <c r="F37" s="155"/>
      <c r="G37" s="155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9"/>
      <c r="C40" s="49"/>
      <c r="D40" s="49"/>
      <c r="E40" s="49"/>
      <c r="F40" s="49"/>
      <c r="G40" s="49"/>
    </row>
    <row r="41" spans="1:7" ht="36" customHeight="1">
      <c r="B41" s="156"/>
      <c r="C41" s="39"/>
      <c r="D41" s="34"/>
      <c r="E41" s="34"/>
      <c r="F41" s="34"/>
      <c r="G41" s="34"/>
    </row>
    <row r="42" spans="1:7" ht="66" customHeight="1">
      <c r="B42" s="156"/>
      <c r="C42" s="39"/>
      <c r="D42" s="40"/>
      <c r="E42" s="40"/>
      <c r="F42" s="40"/>
      <c r="G42" s="40"/>
    </row>
    <row r="43" spans="1:7" ht="12.75" customHeight="1">
      <c r="A43" s="146"/>
      <c r="B43" s="147"/>
      <c r="C43" s="146"/>
      <c r="D43" s="146"/>
      <c r="E43" s="147"/>
      <c r="F43" s="146"/>
      <c r="G43" s="147"/>
    </row>
    <row r="44" spans="1:7" ht="27.75" customHeight="1">
      <c r="A44" s="157"/>
      <c r="B44" s="157"/>
      <c r="C44" s="157"/>
      <c r="D44" s="157"/>
      <c r="E44" s="157"/>
      <c r="F44" s="157"/>
      <c r="G44" s="157"/>
    </row>
    <row r="45" spans="1:7" ht="27" customHeight="1">
      <c r="A45" s="148"/>
      <c r="B45" s="147"/>
      <c r="C45" s="149"/>
      <c r="D45" s="149"/>
      <c r="E45" s="149"/>
      <c r="F45" s="149"/>
      <c r="G45" s="67"/>
    </row>
    <row r="46" spans="1:7" ht="38.25" customHeight="1">
      <c r="A46" s="148"/>
      <c r="B46" s="147"/>
      <c r="C46" s="149"/>
      <c r="D46" s="149"/>
      <c r="E46" s="149"/>
      <c r="F46" s="149"/>
      <c r="G46" s="67"/>
    </row>
    <row r="47" spans="1:7" ht="20.100000000000001" customHeight="1">
      <c r="A47" s="150"/>
      <c r="B47" s="147"/>
      <c r="C47" s="149"/>
      <c r="D47" s="149"/>
      <c r="E47" s="149"/>
      <c r="F47" s="149"/>
      <c r="G47" s="67"/>
    </row>
    <row r="48" spans="1:7" ht="20.100000000000001" customHeight="1">
      <c r="A48" s="148"/>
      <c r="B48" s="147"/>
      <c r="C48" s="149"/>
      <c r="D48" s="149"/>
      <c r="E48" s="149"/>
      <c r="F48" s="149"/>
      <c r="G48" s="67"/>
    </row>
    <row r="49" spans="1:7" ht="20.100000000000001" customHeight="1">
      <c r="A49" s="148"/>
      <c r="B49" s="147"/>
      <c r="C49" s="149"/>
      <c r="D49" s="149"/>
      <c r="E49" s="149"/>
      <c r="F49" s="149"/>
      <c r="G49" s="67"/>
    </row>
    <row r="50" spans="1:7" ht="27" customHeight="1">
      <c r="A50" s="148"/>
      <c r="B50" s="147"/>
      <c r="C50" s="149"/>
      <c r="D50" s="149"/>
      <c r="E50" s="149"/>
      <c r="F50" s="149"/>
      <c r="G50" s="67"/>
    </row>
    <row r="51" spans="1:7" ht="20.100000000000001" customHeight="1">
      <c r="A51" s="151"/>
      <c r="B51" s="147"/>
      <c r="C51" s="149"/>
      <c r="D51" s="149"/>
      <c r="E51" s="149"/>
      <c r="F51" s="149"/>
      <c r="G51" s="67"/>
    </row>
    <row r="52" spans="1:7" ht="37.5" customHeight="1">
      <c r="A52" s="152"/>
      <c r="B52" s="147"/>
      <c r="C52" s="149"/>
      <c r="D52" s="149"/>
      <c r="E52" s="149"/>
      <c r="F52" s="149"/>
      <c r="G52" s="67"/>
    </row>
    <row r="53" spans="1:7" ht="21" customHeight="1">
      <c r="A53" s="148"/>
      <c r="B53" s="147"/>
      <c r="C53" s="149"/>
      <c r="D53" s="149"/>
      <c r="E53" s="149"/>
      <c r="F53" s="149"/>
      <c r="G53" s="67"/>
    </row>
    <row r="54" spans="1:7" ht="20.100000000000001" customHeight="1">
      <c r="A54" s="153"/>
      <c r="B54" s="147"/>
      <c r="C54" s="149"/>
      <c r="D54" s="149"/>
      <c r="E54" s="149"/>
      <c r="F54" s="149"/>
      <c r="G54" s="67"/>
    </row>
    <row r="55" spans="1:7" ht="20.100000000000001" customHeight="1">
      <c r="A55" s="23"/>
      <c r="B55" s="147"/>
      <c r="C55" s="149"/>
      <c r="D55" s="149"/>
      <c r="E55" s="149"/>
      <c r="F55" s="149"/>
      <c r="G55" s="67"/>
    </row>
    <row r="56" spans="1:7" ht="20.100000000000001" customHeight="1">
      <c r="A56" s="151"/>
      <c r="B56" s="147"/>
      <c r="C56" s="149"/>
      <c r="D56" s="149"/>
      <c r="E56" s="149"/>
      <c r="F56" s="149"/>
      <c r="G56" s="67"/>
    </row>
    <row r="57" spans="1:7" ht="18" customHeight="1">
      <c r="A57" s="152"/>
      <c r="B57" s="147"/>
      <c r="C57" s="149"/>
      <c r="D57" s="149"/>
      <c r="E57" s="149"/>
      <c r="F57" s="149"/>
      <c r="G57" s="67"/>
    </row>
    <row r="58" spans="1:7" ht="0.75" hidden="1" customHeight="1">
      <c r="A58" s="152"/>
      <c r="B58" s="40"/>
      <c r="C58" s="66"/>
      <c r="D58" s="66"/>
      <c r="E58" s="158"/>
      <c r="F58" s="158"/>
      <c r="G58" s="158"/>
    </row>
    <row r="59" spans="1:7" ht="18.75" hidden="1" customHeight="1" outlineLevel="1">
      <c r="A59" s="157"/>
      <c r="B59" s="157"/>
      <c r="C59" s="157"/>
      <c r="D59" s="157"/>
      <c r="E59" s="157"/>
      <c r="F59" s="157"/>
      <c r="G59" s="157"/>
    </row>
    <row r="60" spans="1:7" ht="21" customHeight="1" collapsed="1">
      <c r="A60" s="152"/>
      <c r="B60" s="147"/>
      <c r="C60" s="149"/>
      <c r="D60" s="149"/>
      <c r="E60" s="149"/>
      <c r="F60" s="149"/>
      <c r="G60" s="67"/>
    </row>
    <row r="61" spans="1:7" ht="23.25" customHeight="1">
      <c r="A61" s="44"/>
      <c r="B61" s="147"/>
      <c r="C61" s="149"/>
      <c r="D61" s="149"/>
      <c r="E61" s="149"/>
      <c r="F61" s="149"/>
      <c r="G61" s="67"/>
    </row>
    <row r="62" spans="1:7" ht="36.75" customHeight="1">
      <c r="A62" s="44"/>
      <c r="B62" s="147"/>
      <c r="C62" s="149"/>
      <c r="D62" s="149"/>
      <c r="E62" s="149"/>
      <c r="F62" s="149"/>
      <c r="G62" s="67"/>
    </row>
    <row r="63" spans="1:7" ht="37.5" customHeight="1">
      <c r="A63" s="152"/>
      <c r="B63" s="147"/>
      <c r="C63" s="149"/>
      <c r="D63" s="149"/>
      <c r="E63" s="149"/>
      <c r="F63" s="149"/>
      <c r="G63" s="67"/>
    </row>
    <row r="64" spans="1:7" ht="37.5" customHeight="1">
      <c r="A64" s="152"/>
      <c r="B64" s="147"/>
      <c r="C64" s="149"/>
      <c r="D64" s="149"/>
      <c r="E64" s="149"/>
      <c r="F64" s="149"/>
      <c r="G64" s="67"/>
    </row>
    <row r="65" spans="1:7" ht="21" customHeight="1">
      <c r="A65" s="153"/>
      <c r="B65" s="147"/>
      <c r="C65" s="149"/>
      <c r="D65" s="149"/>
      <c r="E65" s="149"/>
      <c r="F65" s="149"/>
      <c r="G65" s="67"/>
    </row>
    <row r="66" spans="1:7" ht="20.100000000000001" customHeight="1">
      <c r="A66" s="157"/>
      <c r="B66" s="157"/>
      <c r="C66" s="157"/>
      <c r="D66" s="157"/>
      <c r="E66" s="157"/>
      <c r="F66" s="157"/>
      <c r="G66" s="157"/>
    </row>
    <row r="67" spans="1:7" ht="19.5" customHeight="1">
      <c r="A67" s="23"/>
      <c r="B67" s="146"/>
      <c r="C67" s="149"/>
      <c r="D67" s="149"/>
      <c r="E67" s="149"/>
      <c r="F67" s="149"/>
      <c r="G67" s="67"/>
    </row>
    <row r="68" spans="1:7" ht="20.100000000000001" customHeight="1">
      <c r="A68" s="23"/>
      <c r="B68" s="146"/>
      <c r="C68" s="149"/>
      <c r="D68" s="149"/>
      <c r="E68" s="149"/>
      <c r="F68" s="149"/>
      <c r="G68" s="67"/>
    </row>
    <row r="69" spans="1:7" ht="21" customHeight="1">
      <c r="A69" s="151"/>
      <c r="B69" s="146"/>
      <c r="C69" s="149"/>
      <c r="D69" s="149"/>
      <c r="E69" s="149"/>
      <c r="F69" s="149"/>
      <c r="G69" s="67"/>
    </row>
    <row r="70" spans="1:7" ht="24" customHeight="1">
      <c r="A70" s="159"/>
      <c r="B70" s="159"/>
      <c r="C70" s="159"/>
      <c r="D70" s="159"/>
      <c r="E70" s="159"/>
      <c r="F70" s="159"/>
      <c r="G70" s="159"/>
    </row>
    <row r="71" spans="1:7" ht="16.5" customHeight="1">
      <c r="A71" s="152"/>
      <c r="B71" s="146"/>
      <c r="C71" s="149"/>
      <c r="D71" s="149"/>
      <c r="E71" s="149"/>
      <c r="F71" s="149"/>
      <c r="G71" s="67"/>
    </row>
    <row r="72" spans="1:7" ht="20.100000000000001" customHeight="1">
      <c r="A72" s="160"/>
      <c r="B72" s="160"/>
      <c r="C72" s="160"/>
      <c r="D72" s="160"/>
      <c r="E72" s="160"/>
      <c r="F72" s="160"/>
      <c r="G72" s="160"/>
    </row>
    <row r="73" spans="1:7" ht="16.5" customHeight="1">
      <c r="A73" s="152"/>
      <c r="B73" s="146"/>
      <c r="C73" s="149"/>
      <c r="D73" s="149"/>
      <c r="E73" s="149"/>
      <c r="F73" s="149"/>
      <c r="G73" s="67"/>
    </row>
    <row r="74" spans="1:7" ht="20.100000000000001" customHeight="1">
      <c r="A74" s="152"/>
      <c r="B74" s="146"/>
      <c r="C74" s="149"/>
      <c r="D74" s="149"/>
      <c r="E74" s="149"/>
      <c r="F74" s="149"/>
      <c r="G74" s="67"/>
    </row>
    <row r="75" spans="1:7" ht="20.100000000000001" customHeight="1">
      <c r="A75" s="157"/>
      <c r="B75" s="157"/>
      <c r="C75" s="157"/>
      <c r="D75" s="157"/>
      <c r="E75" s="157"/>
      <c r="F75" s="157"/>
      <c r="G75" s="157"/>
    </row>
    <row r="76" spans="1:7" ht="18" customHeight="1">
      <c r="A76" s="152"/>
      <c r="B76" s="146"/>
      <c r="C76" s="149"/>
      <c r="D76" s="149"/>
      <c r="E76" s="149"/>
      <c r="F76" s="149"/>
      <c r="G76" s="67"/>
    </row>
    <row r="77" spans="1:7" ht="20.100000000000001" customHeight="1">
      <c r="A77" s="152"/>
      <c r="B77" s="146"/>
      <c r="C77" s="149"/>
      <c r="D77" s="149"/>
      <c r="E77" s="149"/>
      <c r="F77" s="149"/>
      <c r="G77" s="67"/>
    </row>
    <row r="78" spans="1:7" ht="20.100000000000001" customHeight="1">
      <c r="A78" s="154"/>
      <c r="B78" s="146"/>
      <c r="C78" s="149"/>
      <c r="D78" s="149"/>
      <c r="E78" s="149"/>
      <c r="F78" s="149"/>
      <c r="G78" s="67"/>
    </row>
    <row r="79" spans="1:7" ht="20.100000000000001" customHeight="1">
      <c r="A79" s="153"/>
      <c r="B79" s="146"/>
      <c r="C79" s="149"/>
      <c r="D79" s="149"/>
      <c r="E79" s="149"/>
      <c r="F79" s="149"/>
      <c r="G79" s="67"/>
    </row>
    <row r="80" spans="1:7" s="4" customFormat="1" ht="20.100000000000001" customHeight="1">
      <c r="A80" s="152"/>
      <c r="B80" s="146"/>
      <c r="C80" s="149"/>
      <c r="D80" s="149"/>
      <c r="E80" s="149"/>
      <c r="F80" s="149"/>
      <c r="G80" s="67"/>
    </row>
    <row r="81" spans="1:16" ht="20.100000000000001" customHeight="1">
      <c r="A81" s="152"/>
      <c r="B81" s="146"/>
      <c r="C81" s="149"/>
      <c r="D81" s="149"/>
      <c r="E81" s="149"/>
      <c r="F81" s="149"/>
      <c r="G81" s="67"/>
    </row>
    <row r="82" spans="1:16" ht="20.100000000000001" customHeight="1">
      <c r="A82" s="153"/>
      <c r="B82" s="146"/>
      <c r="C82" s="149"/>
      <c r="D82" s="149"/>
      <c r="E82" s="149"/>
      <c r="F82" s="149"/>
      <c r="G82" s="67"/>
    </row>
    <row r="83" spans="1:16" s="4" customFormat="1" ht="20.100000000000001" customHeight="1">
      <c r="A83" s="152"/>
      <c r="B83" s="146"/>
      <c r="C83" s="149"/>
      <c r="D83" s="149"/>
      <c r="E83" s="149"/>
      <c r="F83" s="149"/>
      <c r="G83" s="67"/>
    </row>
    <row r="84" spans="1:16" ht="20.100000000000001" customHeight="1">
      <c r="A84" s="152"/>
      <c r="B84" s="146"/>
      <c r="C84" s="149"/>
      <c r="D84" s="149"/>
      <c r="E84" s="149"/>
      <c r="F84" s="149"/>
      <c r="G84" s="67"/>
    </row>
    <row r="85" spans="1:16" ht="20.100000000000001" customHeight="1">
      <c r="A85" s="153"/>
      <c r="B85" s="80"/>
      <c r="C85" s="149"/>
      <c r="D85" s="149"/>
      <c r="E85" s="149"/>
      <c r="F85" s="149"/>
      <c r="G85" s="67"/>
    </row>
    <row r="86" spans="1:16" s="4" customFormat="1" ht="20.100000000000001" customHeight="1">
      <c r="A86" s="153"/>
      <c r="B86" s="21"/>
      <c r="C86" s="149"/>
      <c r="D86" s="149"/>
      <c r="E86" s="149"/>
      <c r="F86" s="149"/>
      <c r="G86" s="67"/>
    </row>
    <row r="87" spans="1:16" ht="8.25" customHeight="1">
      <c r="A87" s="23"/>
    </row>
    <row r="88" spans="1:16" ht="21.75" customHeight="1">
      <c r="A88" s="85"/>
      <c r="B88" s="86"/>
      <c r="C88" s="143"/>
      <c r="D88" s="87"/>
      <c r="E88" s="131"/>
      <c r="F88" s="131"/>
      <c r="G88" s="131"/>
    </row>
    <row r="89" spans="1:16" s="1" customFormat="1" ht="20.100000000000001" customHeight="1">
      <c r="A89" s="88"/>
      <c r="B89" s="89"/>
      <c r="C89" s="88"/>
      <c r="D89" s="89"/>
      <c r="E89" s="89"/>
      <c r="F89" s="89"/>
      <c r="G89" s="89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7"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D29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tabSelected="1" view="pageBreakPreview" topLeftCell="A70" zoomScaleNormal="75" zoomScaleSheetLayoutView="75" workbookViewId="0">
      <selection activeCell="F72" sqref="F72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34" customWidth="1"/>
    <col min="9" max="9" width="15.85546875" style="21" customWidth="1"/>
    <col min="10" max="16384" width="9.140625" style="2"/>
  </cols>
  <sheetData>
    <row r="1" spans="1:9" ht="30.75" customHeight="1">
      <c r="A1" s="568" t="s">
        <v>81</v>
      </c>
      <c r="B1" s="568"/>
      <c r="C1" s="568"/>
      <c r="D1" s="568"/>
      <c r="E1" s="568"/>
      <c r="F1" s="568"/>
      <c r="G1" s="568"/>
      <c r="H1" s="568"/>
      <c r="I1" s="568"/>
    </row>
    <row r="2" spans="1:9" ht="5.25" customHeight="1">
      <c r="A2" s="33"/>
      <c r="B2" s="40"/>
      <c r="C2" s="40"/>
      <c r="D2" s="40"/>
      <c r="E2" s="40"/>
      <c r="F2" s="40"/>
      <c r="G2" s="40"/>
      <c r="H2" s="228"/>
      <c r="I2" s="40"/>
    </row>
    <row r="3" spans="1:9" ht="42" customHeight="1">
      <c r="A3" s="550" t="s">
        <v>204</v>
      </c>
      <c r="B3" s="551" t="s">
        <v>12</v>
      </c>
      <c r="C3" s="553" t="s">
        <v>480</v>
      </c>
      <c r="D3" s="553"/>
      <c r="E3" s="571" t="s">
        <v>830</v>
      </c>
      <c r="F3" s="572"/>
      <c r="G3" s="572"/>
      <c r="H3" s="573"/>
      <c r="I3" s="569" t="s">
        <v>198</v>
      </c>
    </row>
    <row r="4" spans="1:9" ht="72.75" customHeight="1">
      <c r="A4" s="550"/>
      <c r="B4" s="551"/>
      <c r="C4" s="226" t="s">
        <v>481</v>
      </c>
      <c r="D4" s="6" t="s">
        <v>482</v>
      </c>
      <c r="E4" s="45" t="s">
        <v>188</v>
      </c>
      <c r="F4" s="45" t="s">
        <v>176</v>
      </c>
      <c r="G4" s="45" t="s">
        <v>379</v>
      </c>
      <c r="H4" s="229" t="s">
        <v>380</v>
      </c>
      <c r="I4" s="570"/>
    </row>
    <row r="5" spans="1:9" ht="12" customHeight="1">
      <c r="A5" s="99">
        <v>1</v>
      </c>
      <c r="B5" s="100">
        <v>2</v>
      </c>
      <c r="C5" s="99">
        <v>3</v>
      </c>
      <c r="D5" s="99">
        <v>4</v>
      </c>
      <c r="E5" s="100">
        <v>5</v>
      </c>
      <c r="F5" s="99">
        <v>6</v>
      </c>
      <c r="G5" s="99">
        <v>7</v>
      </c>
      <c r="H5" s="236">
        <v>8</v>
      </c>
      <c r="I5" s="99">
        <v>9</v>
      </c>
    </row>
    <row r="6" spans="1:9" s="4" customFormat="1" ht="18.75" customHeight="1">
      <c r="A6" s="578" t="s">
        <v>197</v>
      </c>
      <c r="B6" s="578"/>
      <c r="C6" s="578"/>
      <c r="D6" s="578"/>
      <c r="E6" s="578"/>
      <c r="F6" s="578"/>
      <c r="G6" s="578"/>
      <c r="H6" s="578"/>
      <c r="I6" s="578"/>
    </row>
    <row r="7" spans="1:9" s="4" customFormat="1" ht="39" customHeight="1">
      <c r="A7" s="181" t="s">
        <v>377</v>
      </c>
      <c r="B7" s="90">
        <v>1000</v>
      </c>
      <c r="C7" s="480">
        <v>59454</v>
      </c>
      <c r="D7" s="194">
        <f>14903+15665+15675+15391</f>
        <v>61634</v>
      </c>
      <c r="E7" s="194">
        <v>13949</v>
      </c>
      <c r="F7" s="194">
        <v>15391</v>
      </c>
      <c r="G7" s="192">
        <f>F7-E7</f>
        <v>1442</v>
      </c>
      <c r="H7" s="230">
        <f>F7/E7*100</f>
        <v>110.33765861352067</v>
      </c>
      <c r="I7" s="63"/>
    </row>
    <row r="8" spans="1:9" ht="39" customHeight="1">
      <c r="A8" s="181" t="s">
        <v>378</v>
      </c>
      <c r="B8" s="178">
        <v>1010</v>
      </c>
      <c r="C8" s="481">
        <f>SUM(C9:C16)</f>
        <v>-45896</v>
      </c>
      <c r="D8" s="192">
        <f>SUM(D9:D16)</f>
        <v>-49830</v>
      </c>
      <c r="E8" s="192">
        <f>SUM(E9:E16)</f>
        <v>-11805</v>
      </c>
      <c r="F8" s="192">
        <f>SUM(F9:F16)</f>
        <v>-13122</v>
      </c>
      <c r="G8" s="192">
        <f>F8-E8</f>
        <v>-1317</v>
      </c>
      <c r="H8" s="230">
        <f>F8/E8*100</f>
        <v>111.15628970775096</v>
      </c>
      <c r="I8" s="63"/>
    </row>
    <row r="9" spans="1:9" s="1" customFormat="1" ht="16.5" customHeight="1">
      <c r="A9" s="95" t="s">
        <v>203</v>
      </c>
      <c r="B9" s="430">
        <v>1011</v>
      </c>
      <c r="C9" s="482">
        <v>-4155</v>
      </c>
      <c r="D9" s="96">
        <f>-871+-1251+-1529+-1310</f>
        <v>-4961</v>
      </c>
      <c r="E9" s="96">
        <v>-675</v>
      </c>
      <c r="F9" s="96">
        <v>-1310</v>
      </c>
      <c r="G9" s="192">
        <f t="shared" ref="G9:G16" si="0">F9-E9</f>
        <v>-635</v>
      </c>
      <c r="H9" s="230">
        <f t="shared" ref="H9:H16" si="1">F9/E9*100</f>
        <v>194.07407407407408</v>
      </c>
      <c r="I9" s="435"/>
    </row>
    <row r="10" spans="1:9" s="1" customFormat="1" ht="17.25" customHeight="1">
      <c r="A10" s="95" t="s">
        <v>57</v>
      </c>
      <c r="B10" s="430">
        <v>1012</v>
      </c>
      <c r="C10" s="482">
        <v>-1037</v>
      </c>
      <c r="D10" s="96">
        <f>-254+-320+-201+-281</f>
        <v>-1056</v>
      </c>
      <c r="E10" s="96">
        <v>-130</v>
      </c>
      <c r="F10" s="96">
        <v>-281</v>
      </c>
      <c r="G10" s="244">
        <f t="shared" si="0"/>
        <v>-151</v>
      </c>
      <c r="H10" s="230">
        <f t="shared" si="1"/>
        <v>216.15384615384613</v>
      </c>
      <c r="I10" s="435"/>
    </row>
    <row r="11" spans="1:9" s="1" customFormat="1" ht="15.75" customHeight="1">
      <c r="A11" s="95" t="s">
        <v>56</v>
      </c>
      <c r="B11" s="430">
        <v>1013</v>
      </c>
      <c r="C11" s="482">
        <v>-1953</v>
      </c>
      <c r="D11" s="96">
        <f>-384+-533+-668+-824</f>
        <v>-2409</v>
      </c>
      <c r="E11" s="96">
        <v>-550</v>
      </c>
      <c r="F11" s="96">
        <v>-824</v>
      </c>
      <c r="G11" s="192">
        <f t="shared" si="0"/>
        <v>-274</v>
      </c>
      <c r="H11" s="230">
        <f t="shared" si="1"/>
        <v>149.81818181818184</v>
      </c>
      <c r="I11" s="435"/>
    </row>
    <row r="12" spans="1:9" s="1" customFormat="1" ht="16.5" customHeight="1">
      <c r="A12" s="95" t="s">
        <v>33</v>
      </c>
      <c r="B12" s="430">
        <v>1014</v>
      </c>
      <c r="C12" s="482">
        <v>-26189</v>
      </c>
      <c r="D12" s="96">
        <f>-6945+-7021+-6828+-7359</f>
        <v>-28153</v>
      </c>
      <c r="E12" s="96">
        <v>-6913</v>
      </c>
      <c r="F12" s="96">
        <v>-7359</v>
      </c>
      <c r="G12" s="192">
        <f t="shared" si="0"/>
        <v>-446</v>
      </c>
      <c r="H12" s="230">
        <f t="shared" si="1"/>
        <v>106.45161290322579</v>
      </c>
      <c r="I12" s="435"/>
    </row>
    <row r="13" spans="1:9" s="1" customFormat="1" ht="15.75" customHeight="1">
      <c r="A13" s="95" t="s">
        <v>34</v>
      </c>
      <c r="B13" s="430">
        <v>1015</v>
      </c>
      <c r="C13" s="482">
        <v>-5702</v>
      </c>
      <c r="D13" s="96">
        <f>-1526+-1536+-1469+-1607</f>
        <v>-6138</v>
      </c>
      <c r="E13" s="96">
        <v>-1521</v>
      </c>
      <c r="F13" s="96">
        <v>-1607</v>
      </c>
      <c r="G13" s="192">
        <f t="shared" si="0"/>
        <v>-86</v>
      </c>
      <c r="H13" s="230">
        <f t="shared" si="1"/>
        <v>105.65417488494411</v>
      </c>
      <c r="I13" s="435"/>
    </row>
    <row r="14" spans="1:9" s="1" customFormat="1" ht="48" customHeight="1">
      <c r="A14" s="95" t="s">
        <v>372</v>
      </c>
      <c r="B14" s="430">
        <v>1016</v>
      </c>
      <c r="C14" s="482" t="s">
        <v>257</v>
      </c>
      <c r="D14" s="96"/>
      <c r="E14" s="96" t="s">
        <v>257</v>
      </c>
      <c r="F14" s="96"/>
      <c r="G14" s="192" t="e">
        <f t="shared" si="0"/>
        <v>#VALUE!</v>
      </c>
      <c r="H14" s="230" t="e">
        <f t="shared" si="1"/>
        <v>#VALUE!</v>
      </c>
      <c r="I14" s="435"/>
    </row>
    <row r="15" spans="1:9" s="1" customFormat="1" ht="28.5" customHeight="1">
      <c r="A15" s="95" t="s">
        <v>373</v>
      </c>
      <c r="B15" s="430">
        <v>1017</v>
      </c>
      <c r="C15" s="482">
        <v>-273</v>
      </c>
      <c r="D15" s="96">
        <f>-59+-57+-66+-64</f>
        <v>-246</v>
      </c>
      <c r="E15" s="96">
        <v>-81</v>
      </c>
      <c r="F15" s="96">
        <v>-64</v>
      </c>
      <c r="G15" s="192">
        <f t="shared" si="0"/>
        <v>17</v>
      </c>
      <c r="H15" s="230">
        <f t="shared" si="1"/>
        <v>79.012345679012341</v>
      </c>
      <c r="I15" s="435"/>
    </row>
    <row r="16" spans="1:9" s="1" customFormat="1" ht="18.75" customHeight="1">
      <c r="A16" s="95" t="s">
        <v>390</v>
      </c>
      <c r="B16" s="430">
        <v>1018</v>
      </c>
      <c r="C16" s="482">
        <v>-6587</v>
      </c>
      <c r="D16" s="96">
        <f>-1497+-1997+-1696+-1677</f>
        <v>-6867</v>
      </c>
      <c r="E16" s="96">
        <v>-1935</v>
      </c>
      <c r="F16" s="96">
        <v>-1677</v>
      </c>
      <c r="G16" s="192">
        <f t="shared" si="0"/>
        <v>258</v>
      </c>
      <c r="H16" s="230">
        <f t="shared" si="1"/>
        <v>86.666666666666671</v>
      </c>
      <c r="I16" s="435"/>
    </row>
    <row r="17" spans="1:9" s="4" customFormat="1" ht="24" customHeight="1">
      <c r="A17" s="184" t="s">
        <v>18</v>
      </c>
      <c r="B17" s="178">
        <v>1020</v>
      </c>
      <c r="C17" s="483">
        <f>SUM(C7,C8)</f>
        <v>13558</v>
      </c>
      <c r="D17" s="145">
        <f>SUM(D7,D8)</f>
        <v>11804</v>
      </c>
      <c r="E17" s="145">
        <f>SUM(E7,E8)</f>
        <v>2144</v>
      </c>
      <c r="F17" s="145">
        <f>SUM(F7,F8)</f>
        <v>2269</v>
      </c>
      <c r="G17" s="145">
        <f>F17-E17</f>
        <v>125</v>
      </c>
      <c r="H17" s="231">
        <f>F17/E17*100</f>
        <v>105.83022388059702</v>
      </c>
      <c r="I17" s="195"/>
    </row>
    <row r="18" spans="1:9" s="4" customFormat="1" ht="11.25" customHeight="1">
      <c r="A18" s="184"/>
      <c r="B18" s="178"/>
      <c r="C18" s="483"/>
      <c r="D18" s="145"/>
      <c r="E18" s="145"/>
      <c r="F18" s="145"/>
      <c r="G18" s="145"/>
      <c r="H18" s="231"/>
      <c r="I18" s="195"/>
    </row>
    <row r="19" spans="1:9" ht="33.75" customHeight="1">
      <c r="A19" s="431" t="s">
        <v>381</v>
      </c>
      <c r="B19" s="90">
        <v>1030</v>
      </c>
      <c r="C19" s="448">
        <v>312</v>
      </c>
      <c r="D19" s="74">
        <f>109+85+69+104</f>
        <v>367</v>
      </c>
      <c r="E19" s="74"/>
      <c r="F19" s="74">
        <v>104</v>
      </c>
      <c r="G19" s="77">
        <f>F19-E19</f>
        <v>104</v>
      </c>
      <c r="H19" s="231" t="e">
        <f>F19/E19*100</f>
        <v>#DIV/0!</v>
      </c>
      <c r="I19" s="63"/>
    </row>
    <row r="20" spans="1:9" ht="16.5" customHeight="1">
      <c r="A20" s="95" t="s">
        <v>157</v>
      </c>
      <c r="B20" s="90">
        <v>1031</v>
      </c>
      <c r="C20" s="482"/>
      <c r="D20" s="96"/>
      <c r="E20" s="96"/>
      <c r="F20" s="96"/>
      <c r="G20" s="97">
        <f>F20-E20</f>
        <v>0</v>
      </c>
      <c r="H20" s="232"/>
      <c r="I20" s="63"/>
    </row>
    <row r="21" spans="1:9" ht="20.25" customHeight="1">
      <c r="A21" s="181" t="s">
        <v>395</v>
      </c>
      <c r="B21" s="178">
        <v>1040</v>
      </c>
      <c r="C21" s="481">
        <f>SUM(C22:C41,C43)</f>
        <v>-8590</v>
      </c>
      <c r="D21" s="192">
        <f>SUM(D22:D41,D43)</f>
        <v>-9584</v>
      </c>
      <c r="E21" s="192">
        <f>SUM(E22:E41,E43)</f>
        <v>-2111</v>
      </c>
      <c r="F21" s="192">
        <f>SUM(F22:F41,F43)</f>
        <v>-2352</v>
      </c>
      <c r="G21" s="192">
        <f>F21-E21</f>
        <v>-241</v>
      </c>
      <c r="H21" s="231">
        <f>F21/E21*100</f>
        <v>111.41639033633348</v>
      </c>
      <c r="I21" s="63" t="s">
        <v>674</v>
      </c>
    </row>
    <row r="22" spans="1:9" ht="33.75" customHeight="1">
      <c r="A22" s="95" t="s">
        <v>88</v>
      </c>
      <c r="B22" s="90">
        <v>1041</v>
      </c>
      <c r="C22" s="482" t="s">
        <v>257</v>
      </c>
      <c r="D22" s="96" t="s">
        <v>257</v>
      </c>
      <c r="E22" s="96" t="s">
        <v>257</v>
      </c>
      <c r="F22" s="96" t="s">
        <v>257</v>
      </c>
      <c r="G22" s="97"/>
      <c r="H22" s="232"/>
      <c r="I22" s="63"/>
    </row>
    <row r="23" spans="1:9" ht="21.75" customHeight="1">
      <c r="A23" s="95" t="s">
        <v>149</v>
      </c>
      <c r="B23" s="90">
        <v>1042</v>
      </c>
      <c r="C23" s="482" t="s">
        <v>257</v>
      </c>
      <c r="D23" s="96" t="s">
        <v>257</v>
      </c>
      <c r="E23" s="96" t="s">
        <v>257</v>
      </c>
      <c r="F23" s="96" t="s">
        <v>257</v>
      </c>
      <c r="G23" s="97"/>
      <c r="H23" s="232"/>
      <c r="I23" s="63"/>
    </row>
    <row r="24" spans="1:9" ht="21.75" customHeight="1">
      <c r="A24" s="95" t="s">
        <v>54</v>
      </c>
      <c r="B24" s="90">
        <v>1043</v>
      </c>
      <c r="C24" s="482" t="s">
        <v>257</v>
      </c>
      <c r="D24" s="96" t="s">
        <v>257</v>
      </c>
      <c r="E24" s="96" t="s">
        <v>257</v>
      </c>
      <c r="F24" s="96" t="s">
        <v>257</v>
      </c>
      <c r="G24" s="97"/>
      <c r="H24" s="232"/>
      <c r="I24" s="63"/>
    </row>
    <row r="25" spans="1:9" ht="18.75" customHeight="1">
      <c r="A25" s="95" t="s">
        <v>16</v>
      </c>
      <c r="B25" s="90">
        <v>1044</v>
      </c>
      <c r="C25" s="482">
        <v>-9</v>
      </c>
      <c r="D25" s="96">
        <v>-3</v>
      </c>
      <c r="E25" s="96">
        <v>-1</v>
      </c>
      <c r="F25" s="96">
        <v>-3</v>
      </c>
      <c r="G25" s="97"/>
      <c r="H25" s="232"/>
      <c r="I25" s="63"/>
    </row>
    <row r="26" spans="1:9" ht="18.75" customHeight="1">
      <c r="A26" s="95" t="s">
        <v>17</v>
      </c>
      <c r="B26" s="90">
        <v>1045</v>
      </c>
      <c r="C26" s="482" t="s">
        <v>257</v>
      </c>
      <c r="D26" s="96"/>
      <c r="E26" s="96" t="s">
        <v>257</v>
      </c>
      <c r="F26" s="96"/>
      <c r="G26" s="97"/>
      <c r="H26" s="232"/>
      <c r="I26" s="63"/>
    </row>
    <row r="27" spans="1:9" s="1" customFormat="1" ht="16.5" customHeight="1">
      <c r="A27" s="95" t="s">
        <v>31</v>
      </c>
      <c r="B27" s="90">
        <v>1046</v>
      </c>
      <c r="C27" s="482" t="s">
        <v>491</v>
      </c>
      <c r="D27" s="96">
        <f>-3+-6+-2</f>
        <v>-11</v>
      </c>
      <c r="E27" s="96">
        <v>-1</v>
      </c>
      <c r="F27" s="96">
        <v>-2</v>
      </c>
      <c r="G27" s="97"/>
      <c r="H27" s="232"/>
      <c r="I27" s="63"/>
    </row>
    <row r="28" spans="1:9" s="1" customFormat="1" ht="16.5" customHeight="1">
      <c r="A28" s="95" t="s">
        <v>32</v>
      </c>
      <c r="B28" s="90">
        <v>1047</v>
      </c>
      <c r="C28" s="482">
        <v>-34</v>
      </c>
      <c r="D28" s="96">
        <f>-9+-9+-9+-9</f>
        <v>-36</v>
      </c>
      <c r="E28" s="96">
        <v>-10</v>
      </c>
      <c r="F28" s="96">
        <v>-9</v>
      </c>
      <c r="G28" s="97"/>
      <c r="H28" s="232"/>
      <c r="I28" s="63"/>
    </row>
    <row r="29" spans="1:9" s="1" customFormat="1" ht="15" customHeight="1">
      <c r="A29" s="95" t="s">
        <v>33</v>
      </c>
      <c r="B29" s="90">
        <v>1048</v>
      </c>
      <c r="C29" s="482">
        <v>-6056</v>
      </c>
      <c r="D29" s="96">
        <f>-1653+-1630+-1720+-1546</f>
        <v>-6549</v>
      </c>
      <c r="E29" s="96">
        <v>-1475</v>
      </c>
      <c r="F29" s="96">
        <v>-1546</v>
      </c>
      <c r="G29" s="97"/>
      <c r="H29" s="232"/>
      <c r="I29" s="63"/>
    </row>
    <row r="30" spans="1:9" s="1" customFormat="1" ht="15" customHeight="1">
      <c r="A30" s="95" t="s">
        <v>34</v>
      </c>
      <c r="B30" s="90">
        <v>1049</v>
      </c>
      <c r="C30" s="482">
        <v>-1351</v>
      </c>
      <c r="D30" s="96">
        <f>-374+-359+-378+-345</f>
        <v>-1456</v>
      </c>
      <c r="E30" s="96">
        <v>-325</v>
      </c>
      <c r="F30" s="96">
        <v>-345</v>
      </c>
      <c r="G30" s="97"/>
      <c r="H30" s="232"/>
      <c r="I30" s="63"/>
    </row>
    <row r="31" spans="1:9" s="1" customFormat="1" ht="30.75" customHeight="1">
      <c r="A31" s="95" t="s">
        <v>35</v>
      </c>
      <c r="B31" s="90">
        <v>1050</v>
      </c>
      <c r="C31" s="482">
        <v>-9</v>
      </c>
      <c r="D31" s="96">
        <f>-2+-2</f>
        <v>-4</v>
      </c>
      <c r="E31" s="96" t="s">
        <v>491</v>
      </c>
      <c r="F31" s="96"/>
      <c r="G31" s="97"/>
      <c r="H31" s="232"/>
      <c r="I31" s="63"/>
    </row>
    <row r="32" spans="1:9" s="1" customFormat="1" ht="46.5" customHeight="1">
      <c r="A32" s="95" t="s">
        <v>36</v>
      </c>
      <c r="B32" s="90">
        <v>1051</v>
      </c>
      <c r="C32" s="482" t="s">
        <v>257</v>
      </c>
      <c r="D32" s="96"/>
      <c r="E32" s="96" t="s">
        <v>257</v>
      </c>
      <c r="F32" s="96"/>
      <c r="G32" s="97"/>
      <c r="H32" s="232"/>
      <c r="I32" s="63"/>
    </row>
    <row r="33" spans="1:9" s="1" customFormat="1" ht="33.75" customHeight="1">
      <c r="A33" s="95" t="s">
        <v>37</v>
      </c>
      <c r="B33" s="90">
        <v>1052</v>
      </c>
      <c r="C33" s="482" t="s">
        <v>257</v>
      </c>
      <c r="D33" s="96"/>
      <c r="E33" s="96" t="s">
        <v>257</v>
      </c>
      <c r="F33" s="96"/>
      <c r="G33" s="97"/>
      <c r="H33" s="232"/>
      <c r="I33" s="63"/>
    </row>
    <row r="34" spans="1:9" s="1" customFormat="1" ht="31.5" customHeight="1">
      <c r="A34" s="95" t="s">
        <v>374</v>
      </c>
      <c r="B34" s="90">
        <v>1053</v>
      </c>
      <c r="C34" s="482" t="s">
        <v>257</v>
      </c>
      <c r="D34" s="96"/>
      <c r="E34" s="96" t="s">
        <v>257</v>
      </c>
      <c r="F34" s="96"/>
      <c r="G34" s="97"/>
      <c r="H34" s="232"/>
      <c r="I34" s="63"/>
    </row>
    <row r="35" spans="1:9" s="1" customFormat="1" ht="21.75" customHeight="1">
      <c r="A35" s="95" t="s">
        <v>38</v>
      </c>
      <c r="B35" s="90">
        <v>1054</v>
      </c>
      <c r="C35" s="482">
        <v>-107</v>
      </c>
      <c r="D35" s="96">
        <f>-16+-33+-14+-19</f>
        <v>-82</v>
      </c>
      <c r="E35" s="96">
        <v>-39</v>
      </c>
      <c r="F35" s="96">
        <v>-19</v>
      </c>
      <c r="G35" s="97"/>
      <c r="H35" s="232"/>
      <c r="I35" s="63"/>
    </row>
    <row r="36" spans="1:9" s="1" customFormat="1" ht="20.25" customHeight="1">
      <c r="A36" s="95" t="s">
        <v>58</v>
      </c>
      <c r="B36" s="90">
        <v>1055</v>
      </c>
      <c r="C36" s="482">
        <v>-42</v>
      </c>
      <c r="D36" s="96">
        <f>-15+-16+-22+-24</f>
        <v>-77</v>
      </c>
      <c r="E36" s="96">
        <v>-10</v>
      </c>
      <c r="F36" s="96">
        <v>-24</v>
      </c>
      <c r="G36" s="97"/>
      <c r="H36" s="232"/>
      <c r="I36" s="63"/>
    </row>
    <row r="37" spans="1:9" s="1" customFormat="1" ht="20.100000000000001" customHeight="1">
      <c r="A37" s="95" t="s">
        <v>39</v>
      </c>
      <c r="B37" s="90">
        <v>1056</v>
      </c>
      <c r="C37" s="482">
        <v>-51</v>
      </c>
      <c r="D37" s="96">
        <f>-11+-32+-10+-22</f>
        <v>-75</v>
      </c>
      <c r="E37" s="96">
        <v>-15</v>
      </c>
      <c r="F37" s="96">
        <v>-22</v>
      </c>
      <c r="G37" s="97"/>
      <c r="H37" s="232"/>
      <c r="I37" s="63"/>
    </row>
    <row r="38" spans="1:9" s="1" customFormat="1" ht="21.75" customHeight="1">
      <c r="A38" s="95" t="s">
        <v>40</v>
      </c>
      <c r="B38" s="90">
        <v>1057</v>
      </c>
      <c r="C38" s="482" t="s">
        <v>257</v>
      </c>
      <c r="D38" s="96" t="s">
        <v>257</v>
      </c>
      <c r="E38" s="96" t="s">
        <v>257</v>
      </c>
      <c r="F38" s="96" t="s">
        <v>257</v>
      </c>
      <c r="G38" s="97"/>
      <c r="H38" s="232"/>
      <c r="I38" s="63"/>
    </row>
    <row r="39" spans="1:9" s="1" customFormat="1" ht="30.75" customHeight="1">
      <c r="A39" s="95" t="s">
        <v>41</v>
      </c>
      <c r="B39" s="90">
        <v>1058</v>
      </c>
      <c r="C39" s="482" t="s">
        <v>257</v>
      </c>
      <c r="D39" s="96" t="s">
        <v>257</v>
      </c>
      <c r="E39" s="96" t="s">
        <v>257</v>
      </c>
      <c r="F39" s="96" t="s">
        <v>257</v>
      </c>
      <c r="G39" s="97"/>
      <c r="H39" s="232"/>
      <c r="I39" s="63"/>
    </row>
    <row r="40" spans="1:9" s="1" customFormat="1" ht="30.75" customHeight="1">
      <c r="A40" s="95" t="s">
        <v>42</v>
      </c>
      <c r="B40" s="90">
        <v>1059</v>
      </c>
      <c r="C40" s="482" t="s">
        <v>257</v>
      </c>
      <c r="D40" s="96" t="s">
        <v>257</v>
      </c>
      <c r="E40" s="96" t="s">
        <v>257</v>
      </c>
      <c r="F40" s="96" t="s">
        <v>257</v>
      </c>
      <c r="G40" s="97"/>
      <c r="H40" s="232"/>
      <c r="I40" s="63"/>
    </row>
    <row r="41" spans="1:9" s="1" customFormat="1" ht="50.25" customHeight="1">
      <c r="A41" s="95" t="s">
        <v>66</v>
      </c>
      <c r="B41" s="90">
        <v>1060</v>
      </c>
      <c r="C41" s="482" t="s">
        <v>257</v>
      </c>
      <c r="D41" s="96" t="s">
        <v>257</v>
      </c>
      <c r="E41" s="96" t="s">
        <v>257</v>
      </c>
      <c r="F41" s="96" t="s">
        <v>257</v>
      </c>
      <c r="G41" s="97"/>
      <c r="H41" s="232"/>
      <c r="I41" s="63"/>
    </row>
    <row r="42" spans="1:9" s="1" customFormat="1" ht="15" customHeight="1">
      <c r="A42" s="164" t="s">
        <v>43</v>
      </c>
      <c r="B42" s="183">
        <v>1061</v>
      </c>
      <c r="C42" s="484" t="s">
        <v>257</v>
      </c>
      <c r="D42" s="162" t="s">
        <v>257</v>
      </c>
      <c r="E42" s="162" t="s">
        <v>257</v>
      </c>
      <c r="F42" s="162" t="s">
        <v>257</v>
      </c>
      <c r="G42" s="163"/>
      <c r="H42" s="233"/>
      <c r="I42" s="63"/>
    </row>
    <row r="43" spans="1:9" s="1" customFormat="1" ht="16.5" customHeight="1">
      <c r="A43" s="95" t="s">
        <v>382</v>
      </c>
      <c r="B43" s="90">
        <v>1062</v>
      </c>
      <c r="C43" s="482">
        <v>-931</v>
      </c>
      <c r="D43" s="96">
        <f>-541+-201+-167+-382</f>
        <v>-1291</v>
      </c>
      <c r="E43" s="96">
        <v>-235</v>
      </c>
      <c r="F43" s="96">
        <v>-382</v>
      </c>
      <c r="G43" s="97"/>
      <c r="H43" s="232"/>
      <c r="I43" s="63"/>
    </row>
    <row r="44" spans="1:9" ht="27.75" customHeight="1">
      <c r="A44" s="227" t="s">
        <v>383</v>
      </c>
      <c r="B44" s="178">
        <v>1070</v>
      </c>
      <c r="C44" s="481">
        <f>SUM(C47:C51)</f>
        <v>0</v>
      </c>
      <c r="D44" s="192">
        <v>0</v>
      </c>
      <c r="E44" s="192">
        <f>SUM(E47:E51)</f>
        <v>0</v>
      </c>
      <c r="F44" s="192">
        <f>SUM(F47:F51)</f>
        <v>0</v>
      </c>
      <c r="G44" s="192">
        <f>F44-E44</f>
        <v>0</v>
      </c>
      <c r="H44" s="231" t="e">
        <f>F44/E44*100</f>
        <v>#DIV/0!</v>
      </c>
      <c r="I44" s="63"/>
    </row>
    <row r="45" spans="1:9" ht="22.5" customHeight="1">
      <c r="A45" s="95" t="s">
        <v>33</v>
      </c>
      <c r="B45" s="90">
        <v>1071</v>
      </c>
      <c r="C45" s="482" t="s">
        <v>257</v>
      </c>
      <c r="D45" s="96" t="s">
        <v>257</v>
      </c>
      <c r="E45" s="96" t="s">
        <v>257</v>
      </c>
      <c r="F45" s="96" t="s">
        <v>257</v>
      </c>
      <c r="G45" s="97"/>
      <c r="H45" s="232"/>
      <c r="I45" s="63"/>
    </row>
    <row r="46" spans="1:9" ht="20.25" customHeight="1">
      <c r="A46" s="95" t="s">
        <v>34</v>
      </c>
      <c r="B46" s="90">
        <v>1072</v>
      </c>
      <c r="C46" s="482" t="s">
        <v>257</v>
      </c>
      <c r="D46" s="96" t="s">
        <v>257</v>
      </c>
      <c r="E46" s="96" t="s">
        <v>257</v>
      </c>
      <c r="F46" s="96" t="s">
        <v>257</v>
      </c>
      <c r="G46" s="97"/>
      <c r="H46" s="232"/>
      <c r="I46" s="63"/>
    </row>
    <row r="47" spans="1:9" s="1" customFormat="1" ht="21" customHeight="1">
      <c r="A47" s="95" t="s">
        <v>130</v>
      </c>
      <c r="B47" s="90">
        <v>1073</v>
      </c>
      <c r="C47" s="482" t="s">
        <v>257</v>
      </c>
      <c r="D47" s="96" t="s">
        <v>257</v>
      </c>
      <c r="E47" s="96" t="s">
        <v>257</v>
      </c>
      <c r="F47" s="96" t="s">
        <v>257</v>
      </c>
      <c r="G47" s="97"/>
      <c r="H47" s="232"/>
      <c r="I47" s="63"/>
    </row>
    <row r="48" spans="1:9" s="1" customFormat="1" ht="29.25" customHeight="1">
      <c r="A48" s="95" t="s">
        <v>55</v>
      </c>
      <c r="B48" s="90">
        <v>1074</v>
      </c>
      <c r="C48" s="482" t="s">
        <v>257</v>
      </c>
      <c r="D48" s="96" t="s">
        <v>257</v>
      </c>
      <c r="E48" s="96" t="s">
        <v>257</v>
      </c>
      <c r="F48" s="96" t="s">
        <v>257</v>
      </c>
      <c r="G48" s="97"/>
      <c r="H48" s="232"/>
      <c r="I48" s="63"/>
    </row>
    <row r="49" spans="1:9" s="1" customFormat="1" ht="19.5" customHeight="1">
      <c r="A49" s="95" t="s">
        <v>69</v>
      </c>
      <c r="B49" s="90">
        <v>1075</v>
      </c>
      <c r="C49" s="482" t="s">
        <v>257</v>
      </c>
      <c r="D49" s="96" t="s">
        <v>257</v>
      </c>
      <c r="E49" s="96" t="s">
        <v>257</v>
      </c>
      <c r="F49" s="96" t="s">
        <v>257</v>
      </c>
      <c r="G49" s="97"/>
      <c r="H49" s="232"/>
      <c r="I49" s="63"/>
    </row>
    <row r="50" spans="1:9" s="1" customFormat="1" ht="17.25" customHeight="1">
      <c r="A50" s="95" t="s">
        <v>131</v>
      </c>
      <c r="B50" s="90">
        <v>1076</v>
      </c>
      <c r="C50" s="482" t="s">
        <v>257</v>
      </c>
      <c r="D50" s="96" t="s">
        <v>257</v>
      </c>
      <c r="E50" s="96" t="s">
        <v>257</v>
      </c>
      <c r="F50" s="96" t="s">
        <v>257</v>
      </c>
      <c r="G50" s="97"/>
      <c r="H50" s="232"/>
      <c r="I50" s="63"/>
    </row>
    <row r="51" spans="1:9" s="1" customFormat="1" ht="24.75" customHeight="1">
      <c r="A51" s="95" t="s">
        <v>384</v>
      </c>
      <c r="B51" s="90">
        <v>1077</v>
      </c>
      <c r="C51" s="448" t="s">
        <v>257</v>
      </c>
      <c r="D51" s="74" t="s">
        <v>257</v>
      </c>
      <c r="E51" s="74" t="s">
        <v>257</v>
      </c>
      <c r="F51" s="74" t="s">
        <v>257</v>
      </c>
      <c r="G51" s="77"/>
      <c r="H51" s="433"/>
      <c r="I51" s="63"/>
    </row>
    <row r="52" spans="1:9" s="1" customFormat="1" ht="34.5" customHeight="1">
      <c r="A52" s="196" t="s">
        <v>385</v>
      </c>
      <c r="B52" s="178">
        <v>1080</v>
      </c>
      <c r="C52" s="481">
        <f>SUM(C53:C57)</f>
        <v>-2735</v>
      </c>
      <c r="D52" s="192">
        <f>SUM(D53:D57)</f>
        <v>-1293</v>
      </c>
      <c r="E52" s="192">
        <f>SUM(E53:E57)</f>
        <v>-5</v>
      </c>
      <c r="F52" s="192">
        <f>SUM(F53:F57)</f>
        <v>-105</v>
      </c>
      <c r="G52" s="192">
        <f>F52-E52</f>
        <v>-100</v>
      </c>
      <c r="H52" s="231">
        <f>F52/E52*100</f>
        <v>2100</v>
      </c>
      <c r="I52" s="63"/>
    </row>
    <row r="53" spans="1:9" s="1" customFormat="1" ht="20.100000000000001" customHeight="1">
      <c r="A53" s="95" t="s">
        <v>63</v>
      </c>
      <c r="B53" s="90">
        <v>1081</v>
      </c>
      <c r="C53" s="482" t="s">
        <v>257</v>
      </c>
      <c r="D53" s="96" t="s">
        <v>257</v>
      </c>
      <c r="E53" s="96" t="s">
        <v>257</v>
      </c>
      <c r="F53" s="96" t="s">
        <v>257</v>
      </c>
      <c r="G53" s="97"/>
      <c r="H53" s="232"/>
      <c r="I53" s="63"/>
    </row>
    <row r="54" spans="1:9" s="1" customFormat="1" ht="20.100000000000001" customHeight="1">
      <c r="A54" s="95" t="s">
        <v>44</v>
      </c>
      <c r="B54" s="90">
        <v>1082</v>
      </c>
      <c r="C54" s="482">
        <v>-2500</v>
      </c>
      <c r="D54" s="96">
        <f>-400+-300+-200</f>
        <v>-900</v>
      </c>
      <c r="E54" s="96" t="s">
        <v>257</v>
      </c>
      <c r="F54" s="96"/>
      <c r="G54" s="97"/>
      <c r="H54" s="232"/>
      <c r="I54" s="63"/>
    </row>
    <row r="55" spans="1:9" s="1" customFormat="1" ht="18.75" customHeight="1">
      <c r="A55" s="95" t="s">
        <v>53</v>
      </c>
      <c r="B55" s="90">
        <v>1083</v>
      </c>
      <c r="C55" s="482" t="s">
        <v>257</v>
      </c>
      <c r="D55" s="96" t="s">
        <v>257</v>
      </c>
      <c r="E55" s="96" t="s">
        <v>257</v>
      </c>
      <c r="F55" s="96" t="s">
        <v>257</v>
      </c>
      <c r="G55" s="97"/>
      <c r="H55" s="232"/>
      <c r="I55" s="63"/>
    </row>
    <row r="56" spans="1:9" s="1" customFormat="1" ht="20.100000000000001" customHeight="1">
      <c r="A56" s="95" t="s">
        <v>157</v>
      </c>
      <c r="B56" s="90">
        <v>1084</v>
      </c>
      <c r="C56" s="482" t="s">
        <v>257</v>
      </c>
      <c r="D56" s="96" t="s">
        <v>257</v>
      </c>
      <c r="E56" s="96" t="s">
        <v>257</v>
      </c>
      <c r="F56" s="96" t="s">
        <v>257</v>
      </c>
      <c r="G56" s="97"/>
      <c r="H56" s="232"/>
      <c r="I56" s="63"/>
    </row>
    <row r="57" spans="1:9" s="1" customFormat="1" ht="21.75" customHeight="1">
      <c r="A57" s="95" t="s">
        <v>386</v>
      </c>
      <c r="B57" s="90">
        <v>1085</v>
      </c>
      <c r="C57" s="482">
        <v>-235</v>
      </c>
      <c r="D57" s="96">
        <f>-96+-100+-92+-105</f>
        <v>-393</v>
      </c>
      <c r="E57" s="96">
        <v>-5</v>
      </c>
      <c r="F57" s="96">
        <v>-105</v>
      </c>
      <c r="G57" s="97"/>
      <c r="H57" s="232"/>
      <c r="I57" s="63"/>
    </row>
    <row r="58" spans="1:9" s="4" customFormat="1" ht="38.25" customHeight="1">
      <c r="A58" s="184" t="s">
        <v>2</v>
      </c>
      <c r="B58" s="178">
        <v>1100</v>
      </c>
      <c r="C58" s="483">
        <f>C17+C19+C21+C44+C52</f>
        <v>2545</v>
      </c>
      <c r="D58" s="145">
        <f>D17+D19+D21+D44+D52</f>
        <v>1294</v>
      </c>
      <c r="E58" s="145">
        <f>E17+E19+E21+E44+E52</f>
        <v>28</v>
      </c>
      <c r="F58" s="145">
        <f>F17+F19+F21+F44+F52</f>
        <v>-84</v>
      </c>
      <c r="G58" s="145">
        <f t="shared" ref="G58:G73" si="2">F58-E58</f>
        <v>-112</v>
      </c>
      <c r="H58" s="231">
        <f>F58/E58*100</f>
        <v>-300</v>
      </c>
      <c r="I58" s="64"/>
    </row>
    <row r="59" spans="1:9" ht="33.75" customHeight="1">
      <c r="A59" s="431" t="s">
        <v>388</v>
      </c>
      <c r="B59" s="90">
        <v>1110</v>
      </c>
      <c r="C59" s="448"/>
      <c r="D59" s="74"/>
      <c r="E59" s="74"/>
      <c r="F59" s="74"/>
      <c r="G59" s="77">
        <f t="shared" si="2"/>
        <v>0</v>
      </c>
      <c r="H59" s="433"/>
      <c r="I59" s="63"/>
    </row>
    <row r="60" spans="1:9" ht="24" customHeight="1">
      <c r="A60" s="431" t="s">
        <v>387</v>
      </c>
      <c r="B60" s="90">
        <v>1120</v>
      </c>
      <c r="C60" s="448"/>
      <c r="D60" s="74"/>
      <c r="E60" s="74"/>
      <c r="F60" s="74"/>
      <c r="G60" s="77">
        <f t="shared" si="2"/>
        <v>0</v>
      </c>
      <c r="H60" s="433"/>
      <c r="I60" s="63"/>
    </row>
    <row r="61" spans="1:9" ht="36" customHeight="1">
      <c r="A61" s="431" t="s">
        <v>391</v>
      </c>
      <c r="B61" s="90">
        <v>1130</v>
      </c>
      <c r="C61" s="448" t="s">
        <v>257</v>
      </c>
      <c r="D61" s="74"/>
      <c r="E61" s="74" t="s">
        <v>257</v>
      </c>
      <c r="F61" s="74" t="s">
        <v>257</v>
      </c>
      <c r="G61" s="77"/>
      <c r="H61" s="433"/>
      <c r="I61" s="63"/>
    </row>
    <row r="62" spans="1:9" ht="24.75" customHeight="1">
      <c r="A62" s="431" t="s">
        <v>393</v>
      </c>
      <c r="B62" s="90">
        <v>1140</v>
      </c>
      <c r="C62" s="448" t="s">
        <v>257</v>
      </c>
      <c r="D62" s="74"/>
      <c r="E62" s="74" t="s">
        <v>257</v>
      </c>
      <c r="F62" s="74" t="s">
        <v>257</v>
      </c>
      <c r="G62" s="77"/>
      <c r="H62" s="433"/>
      <c r="I62" s="63"/>
    </row>
    <row r="63" spans="1:9" ht="26.25" customHeight="1">
      <c r="A63" s="431" t="s">
        <v>392</v>
      </c>
      <c r="B63" s="90">
        <v>1150</v>
      </c>
      <c r="C63" s="448"/>
      <c r="D63" s="74">
        <f>567+193</f>
        <v>760</v>
      </c>
      <c r="E63" s="74"/>
      <c r="F63" s="74">
        <v>193</v>
      </c>
      <c r="G63" s="77">
        <f t="shared" si="2"/>
        <v>193</v>
      </c>
      <c r="H63" s="433"/>
      <c r="I63" s="63"/>
    </row>
    <row r="64" spans="1:9" ht="18.75" customHeight="1">
      <c r="A64" s="95" t="s">
        <v>157</v>
      </c>
      <c r="B64" s="90">
        <v>1151</v>
      </c>
      <c r="C64" s="482"/>
      <c r="D64" s="96"/>
      <c r="E64" s="96"/>
      <c r="F64" s="96"/>
      <c r="G64" s="97">
        <f t="shared" si="2"/>
        <v>0</v>
      </c>
      <c r="H64" s="232"/>
      <c r="I64" s="63"/>
    </row>
    <row r="65" spans="1:9" ht="28.5" customHeight="1">
      <c r="A65" s="431" t="s">
        <v>394</v>
      </c>
      <c r="B65" s="90">
        <v>1160</v>
      </c>
      <c r="C65" s="448" t="s">
        <v>257</v>
      </c>
      <c r="D65" s="74">
        <f>-567+-193</f>
        <v>-760</v>
      </c>
      <c r="E65" s="74" t="s">
        <v>257</v>
      </c>
      <c r="F65" s="74">
        <v>-193</v>
      </c>
      <c r="G65" s="77"/>
      <c r="H65" s="433"/>
      <c r="I65" s="63"/>
    </row>
    <row r="66" spans="1:9" ht="18.75" customHeight="1">
      <c r="A66" s="95" t="s">
        <v>157</v>
      </c>
      <c r="B66" s="90">
        <v>1161</v>
      </c>
      <c r="C66" s="482" t="s">
        <v>257</v>
      </c>
      <c r="D66" s="96"/>
      <c r="E66" s="96" t="s">
        <v>257</v>
      </c>
      <c r="F66" s="96" t="s">
        <v>257</v>
      </c>
      <c r="G66" s="97"/>
      <c r="H66" s="232"/>
      <c r="I66" s="63"/>
    </row>
    <row r="67" spans="1:9" s="4" customFormat="1" ht="39" customHeight="1">
      <c r="A67" s="184" t="s">
        <v>80</v>
      </c>
      <c r="B67" s="178">
        <v>1170</v>
      </c>
      <c r="C67" s="483">
        <f>SUM(C58,C59,C60,C61,C62,C63,C65)</f>
        <v>2545</v>
      </c>
      <c r="D67" s="145">
        <f>SUM(D58,D59,D60,D61,D62,D63,D65)</f>
        <v>1294</v>
      </c>
      <c r="E67" s="145">
        <f>SUM(E58,E59,E60,E61,E62,E63,E65)</f>
        <v>28</v>
      </c>
      <c r="F67" s="145">
        <f>SUM(F58,F59,F60,F61,F62,F63,F65)</f>
        <v>-84</v>
      </c>
      <c r="G67" s="145">
        <f t="shared" si="2"/>
        <v>-112</v>
      </c>
      <c r="H67" s="231">
        <f>F67/E67*100</f>
        <v>-300</v>
      </c>
      <c r="I67" s="64"/>
    </row>
    <row r="68" spans="1:9" ht="33.75" customHeight="1">
      <c r="A68" s="434" t="s">
        <v>103</v>
      </c>
      <c r="B68" s="90">
        <v>1180</v>
      </c>
      <c r="C68" s="448">
        <v>-931</v>
      </c>
      <c r="D68" s="74">
        <f>-138+-117+-158+-12</f>
        <v>-425</v>
      </c>
      <c r="E68" s="276">
        <v>-5</v>
      </c>
      <c r="F68" s="74">
        <v>-12</v>
      </c>
      <c r="G68" s="77">
        <f t="shared" si="2"/>
        <v>-7</v>
      </c>
      <c r="H68" s="433"/>
      <c r="I68" s="63"/>
    </row>
    <row r="69" spans="1:9" ht="38.25" customHeight="1">
      <c r="A69" s="434" t="s">
        <v>104</v>
      </c>
      <c r="B69" s="90">
        <v>1190</v>
      </c>
      <c r="C69" s="448"/>
      <c r="D69" s="74"/>
      <c r="E69" s="74"/>
      <c r="F69" s="74"/>
      <c r="G69" s="77">
        <f t="shared" si="2"/>
        <v>0</v>
      </c>
      <c r="H69" s="433"/>
      <c r="I69" s="63"/>
    </row>
    <row r="70" spans="1:9" s="4" customFormat="1" ht="40.5" customHeight="1">
      <c r="A70" s="184" t="s">
        <v>389</v>
      </c>
      <c r="B70" s="178">
        <v>1200</v>
      </c>
      <c r="C70" s="483">
        <f>SUM(C67,C68,C69)</f>
        <v>1614</v>
      </c>
      <c r="D70" s="145">
        <f>SUM(D67,D68,D69)</f>
        <v>869</v>
      </c>
      <c r="E70" s="145">
        <f>SUM(E67,E68,E69)</f>
        <v>23</v>
      </c>
      <c r="F70" s="145">
        <f>SUM(F67,F68,F69)</f>
        <v>-96</v>
      </c>
      <c r="G70" s="145">
        <f t="shared" si="2"/>
        <v>-119</v>
      </c>
      <c r="H70" s="231">
        <f>F70/E70*100</f>
        <v>-417.39130434782606</v>
      </c>
      <c r="I70" s="64"/>
    </row>
    <row r="71" spans="1:9" ht="24.75" customHeight="1">
      <c r="A71" s="434" t="s">
        <v>19</v>
      </c>
      <c r="B71" s="432">
        <v>1201</v>
      </c>
      <c r="C71" s="448">
        <v>1614</v>
      </c>
      <c r="D71" s="74">
        <v>869</v>
      </c>
      <c r="E71" s="74">
        <v>23</v>
      </c>
      <c r="F71" s="74"/>
      <c r="G71" s="77">
        <f t="shared" si="2"/>
        <v>-23</v>
      </c>
      <c r="H71" s="433"/>
      <c r="I71" s="435"/>
    </row>
    <row r="72" spans="1:9" ht="21" customHeight="1">
      <c r="A72" s="434" t="s">
        <v>20</v>
      </c>
      <c r="B72" s="432">
        <v>1202</v>
      </c>
      <c r="C72" s="448">
        <v>0</v>
      </c>
      <c r="D72" s="74">
        <v>0</v>
      </c>
      <c r="E72" s="74" t="s">
        <v>257</v>
      </c>
      <c r="F72" s="74">
        <v>-96</v>
      </c>
      <c r="G72" s="77"/>
      <c r="H72" s="433"/>
      <c r="I72" s="435"/>
    </row>
    <row r="73" spans="1:9" ht="19.5" customHeight="1">
      <c r="A73" s="95" t="s">
        <v>187</v>
      </c>
      <c r="B73" s="90">
        <v>1210</v>
      </c>
      <c r="C73" s="482"/>
      <c r="D73" s="96"/>
      <c r="E73" s="96"/>
      <c r="F73" s="96"/>
      <c r="G73" s="97">
        <f t="shared" si="2"/>
        <v>0</v>
      </c>
      <c r="H73" s="232"/>
      <c r="I73" s="63"/>
    </row>
    <row r="74" spans="1:9" s="4" customFormat="1" ht="27.75" customHeight="1">
      <c r="A74" s="578" t="s">
        <v>201</v>
      </c>
      <c r="B74" s="578"/>
      <c r="C74" s="578"/>
      <c r="D74" s="578"/>
      <c r="E74" s="578"/>
      <c r="F74" s="578"/>
      <c r="G74" s="578"/>
      <c r="H74" s="578"/>
      <c r="I74" s="578"/>
    </row>
    <row r="75" spans="1:9" ht="36" customHeight="1">
      <c r="A75" s="56" t="s">
        <v>264</v>
      </c>
      <c r="B75" s="432">
        <v>1300</v>
      </c>
      <c r="C75" s="77">
        <f>SUM(C19,C52)</f>
        <v>-2423</v>
      </c>
      <c r="D75" s="77">
        <f>SUM(D19,D52)</f>
        <v>-926</v>
      </c>
      <c r="E75" s="77">
        <f>SUM(E19,E52)</f>
        <v>-5</v>
      </c>
      <c r="F75" s="77">
        <f>SUM(F19,F52)</f>
        <v>-1</v>
      </c>
      <c r="G75" s="77">
        <f>F75-E75</f>
        <v>4</v>
      </c>
      <c r="H75" s="231">
        <f>F75/E75*100</f>
        <v>20</v>
      </c>
      <c r="I75" s="435"/>
    </row>
    <row r="76" spans="1:9" ht="54.75" customHeight="1">
      <c r="A76" s="59" t="s">
        <v>262</v>
      </c>
      <c r="B76" s="432">
        <v>1310</v>
      </c>
      <c r="C76" s="77">
        <f>SUM(C59,C60,C61,C62)</f>
        <v>0</v>
      </c>
      <c r="D76" s="77"/>
      <c r="E76" s="77">
        <f>SUM(E59,E60,E61,E62)</f>
        <v>0</v>
      </c>
      <c r="F76" s="77">
        <f>SUM(F59,F60,F61,F62)</f>
        <v>0</v>
      </c>
      <c r="G76" s="77">
        <f>F76-E76</f>
        <v>0</v>
      </c>
      <c r="H76" s="231" t="e">
        <f t="shared" ref="H76:H88" si="3">F76/E76*100</f>
        <v>#DIV/0!</v>
      </c>
      <c r="I76" s="435"/>
    </row>
    <row r="77" spans="1:9" ht="35.25" customHeight="1">
      <c r="A77" s="56" t="s">
        <v>263</v>
      </c>
      <c r="B77" s="432">
        <v>1320</v>
      </c>
      <c r="C77" s="77">
        <f>SUM(C63,C65)</f>
        <v>0</v>
      </c>
      <c r="D77" s="77"/>
      <c r="E77" s="77">
        <f>SUM(E63,E65)</f>
        <v>0</v>
      </c>
      <c r="F77" s="77">
        <f>SUM(F63,F65)</f>
        <v>0</v>
      </c>
      <c r="G77" s="77">
        <f>F77-E77</f>
        <v>0</v>
      </c>
      <c r="H77" s="231" t="e">
        <f t="shared" si="3"/>
        <v>#DIV/0!</v>
      </c>
      <c r="I77" s="435"/>
    </row>
    <row r="78" spans="1:9" ht="30" customHeight="1">
      <c r="A78" s="181" t="s">
        <v>13</v>
      </c>
      <c r="B78" s="182">
        <v>1330</v>
      </c>
      <c r="C78" s="192">
        <f>C7+C19+C59+C60+C63</f>
        <v>59766</v>
      </c>
      <c r="D78" s="192">
        <f>D7+D19+D59+D60+D63</f>
        <v>62761</v>
      </c>
      <c r="E78" s="192">
        <f>E7+E19+E59+E60+E63</f>
        <v>13949</v>
      </c>
      <c r="F78" s="192">
        <f>F7+F19+F59+F60+F63</f>
        <v>15688</v>
      </c>
      <c r="G78" s="192">
        <f>F78-E78</f>
        <v>1739</v>
      </c>
      <c r="H78" s="231">
        <f t="shared" si="3"/>
        <v>112.46684350132625</v>
      </c>
      <c r="I78" s="63"/>
    </row>
    <row r="79" spans="1:9" ht="30" customHeight="1">
      <c r="A79" s="181" t="s">
        <v>89</v>
      </c>
      <c r="B79" s="182">
        <v>1340</v>
      </c>
      <c r="C79" s="192">
        <f>C8+C21+C68+C52</f>
        <v>-58152</v>
      </c>
      <c r="D79" s="192">
        <f>D8+D21+D68+D52+D65</f>
        <v>-61892</v>
      </c>
      <c r="E79" s="192">
        <f>E8+E21+E68+E52</f>
        <v>-13926</v>
      </c>
      <c r="F79" s="192">
        <f t="shared" ref="F79" si="4">F8+F21+F68+F52+F65</f>
        <v>-15784</v>
      </c>
      <c r="G79" s="192">
        <f>F79-E79</f>
        <v>-1858</v>
      </c>
      <c r="H79" s="231">
        <f t="shared" si="3"/>
        <v>113.34195030877497</v>
      </c>
      <c r="I79" s="63"/>
    </row>
    <row r="80" spans="1:9" ht="50.25" customHeight="1">
      <c r="A80" s="575" t="s">
        <v>166</v>
      </c>
      <c r="B80" s="576"/>
      <c r="C80" s="576"/>
      <c r="D80" s="576"/>
      <c r="E80" s="576"/>
      <c r="F80" s="576"/>
      <c r="G80" s="576"/>
      <c r="H80" s="576"/>
      <c r="I80" s="577"/>
    </row>
    <row r="81" spans="1:9" ht="25.5" customHeight="1">
      <c r="A81" s="434" t="s">
        <v>202</v>
      </c>
      <c r="B81" s="90">
        <v>1500</v>
      </c>
      <c r="C81" s="448">
        <v>14058</v>
      </c>
      <c r="D81" s="74">
        <f>3401+4148+4072+4310</f>
        <v>15931</v>
      </c>
      <c r="E81" s="74">
        <v>3266</v>
      </c>
      <c r="F81" s="74">
        <v>4310</v>
      </c>
      <c r="G81" s="77">
        <f t="shared" ref="G81:G88" si="5">F81-E81</f>
        <v>1044</v>
      </c>
      <c r="H81" s="231">
        <f t="shared" si="3"/>
        <v>131.96570728720147</v>
      </c>
      <c r="I81" s="63"/>
    </row>
    <row r="82" spans="1:9" ht="20.25" customHeight="1">
      <c r="A82" s="95" t="s">
        <v>203</v>
      </c>
      <c r="B82" s="91">
        <v>1501</v>
      </c>
      <c r="C82" s="482">
        <v>10962</v>
      </c>
      <c r="D82" s="96">
        <f>D81-D83</f>
        <v>12322</v>
      </c>
      <c r="E82" s="96">
        <v>2398</v>
      </c>
      <c r="F82" s="96">
        <f>F81-F83</f>
        <v>3148</v>
      </c>
      <c r="G82" s="97">
        <f t="shared" si="5"/>
        <v>750</v>
      </c>
      <c r="H82" s="231">
        <f t="shared" si="3"/>
        <v>131.27606338615513</v>
      </c>
      <c r="I82" s="436"/>
    </row>
    <row r="83" spans="1:9" ht="19.5" customHeight="1">
      <c r="A83" s="95" t="s">
        <v>23</v>
      </c>
      <c r="B83" s="91">
        <v>1502</v>
      </c>
      <c r="C83" s="482">
        <v>3096</v>
      </c>
      <c r="D83" s="96">
        <f>678+880+889+1162</f>
        <v>3609</v>
      </c>
      <c r="E83" s="96">
        <v>868</v>
      </c>
      <c r="F83" s="96">
        <v>1162</v>
      </c>
      <c r="G83" s="97">
        <f t="shared" si="5"/>
        <v>294</v>
      </c>
      <c r="H83" s="231">
        <f t="shared" si="3"/>
        <v>133.87096774193549</v>
      </c>
      <c r="I83" s="436"/>
    </row>
    <row r="84" spans="1:9" ht="24.75" customHeight="1">
      <c r="A84" s="434" t="s">
        <v>3</v>
      </c>
      <c r="B84" s="92">
        <v>1510</v>
      </c>
      <c r="C84" s="448">
        <v>32247</v>
      </c>
      <c r="D84" s="74">
        <f>8598+8652+8547+8905</f>
        <v>34702</v>
      </c>
      <c r="E84" s="74">
        <v>8388</v>
      </c>
      <c r="F84" s="74">
        <v>8905</v>
      </c>
      <c r="G84" s="77">
        <f t="shared" si="5"/>
        <v>517</v>
      </c>
      <c r="H84" s="231">
        <f t="shared" si="3"/>
        <v>106.16356700047686</v>
      </c>
      <c r="I84" s="63"/>
    </row>
    <row r="85" spans="1:9" ht="24" customHeight="1">
      <c r="A85" s="434" t="s">
        <v>4</v>
      </c>
      <c r="B85" s="92">
        <v>1520</v>
      </c>
      <c r="C85" s="448">
        <v>7053</v>
      </c>
      <c r="D85" s="74">
        <f>1895+1900+1847+1952</f>
        <v>7594</v>
      </c>
      <c r="E85" s="74">
        <v>1846</v>
      </c>
      <c r="F85" s="74">
        <v>1952</v>
      </c>
      <c r="G85" s="77">
        <f t="shared" si="5"/>
        <v>106</v>
      </c>
      <c r="H85" s="231">
        <f t="shared" si="3"/>
        <v>105.7421451787649</v>
      </c>
      <c r="I85" s="63"/>
    </row>
    <row r="86" spans="1:9" ht="18.75" customHeight="1">
      <c r="A86" s="434" t="s">
        <v>5</v>
      </c>
      <c r="B86" s="92">
        <v>1530</v>
      </c>
      <c r="C86" s="448">
        <v>282</v>
      </c>
      <c r="D86" s="74">
        <f>59+61+66+63</f>
        <v>249</v>
      </c>
      <c r="E86" s="74">
        <v>94</v>
      </c>
      <c r="F86" s="74">
        <v>63</v>
      </c>
      <c r="G86" s="77">
        <f t="shared" si="5"/>
        <v>-31</v>
      </c>
      <c r="H86" s="231">
        <f t="shared" si="3"/>
        <v>67.021276595744681</v>
      </c>
      <c r="I86" s="63"/>
    </row>
    <row r="87" spans="1:9" ht="24" customHeight="1">
      <c r="A87" s="434" t="s">
        <v>24</v>
      </c>
      <c r="B87" s="92">
        <v>1540</v>
      </c>
      <c r="C87" s="448">
        <v>3581</v>
      </c>
      <c r="D87" s="74">
        <v>2991</v>
      </c>
      <c r="E87" s="74">
        <v>327</v>
      </c>
      <c r="F87" s="74">
        <v>542</v>
      </c>
      <c r="G87" s="77">
        <f t="shared" si="5"/>
        <v>215</v>
      </c>
      <c r="H87" s="231">
        <f t="shared" si="3"/>
        <v>165.7492354740061</v>
      </c>
      <c r="I87" s="63"/>
    </row>
    <row r="88" spans="1:9" s="4" customFormat="1" ht="23.25" customHeight="1">
      <c r="A88" s="431" t="s">
        <v>49</v>
      </c>
      <c r="B88" s="93">
        <v>1550</v>
      </c>
      <c r="C88" s="481">
        <f>SUM(C81,C84:C87)</f>
        <v>57221</v>
      </c>
      <c r="D88" s="192">
        <f>SUM(D81,D84:D87)</f>
        <v>61467</v>
      </c>
      <c r="E88" s="192">
        <f>SUM(E81,E84:E87)</f>
        <v>13921</v>
      </c>
      <c r="F88" s="192">
        <f>SUM(F81,F84:F87)</f>
        <v>15772</v>
      </c>
      <c r="G88" s="192">
        <f t="shared" si="5"/>
        <v>1851</v>
      </c>
      <c r="H88" s="231">
        <f t="shared" si="3"/>
        <v>113.29645858774514</v>
      </c>
      <c r="I88" s="64"/>
    </row>
    <row r="89" spans="1:9" ht="6.75" customHeight="1">
      <c r="A89" s="23"/>
    </row>
    <row r="90" spans="1:9" ht="29.25" customHeight="1">
      <c r="A90" s="85" t="s">
        <v>495</v>
      </c>
      <c r="B90" s="536" t="s">
        <v>296</v>
      </c>
      <c r="C90" s="536"/>
      <c r="D90" s="143"/>
      <c r="E90" s="87"/>
      <c r="F90" s="543" t="s">
        <v>565</v>
      </c>
      <c r="G90" s="543"/>
      <c r="H90" s="543"/>
      <c r="I90" s="2"/>
    </row>
    <row r="91" spans="1:9" s="1" customFormat="1" ht="21.75" customHeight="1">
      <c r="A91" s="104" t="s">
        <v>237</v>
      </c>
      <c r="B91" s="567" t="s">
        <v>236</v>
      </c>
      <c r="C91" s="567"/>
      <c r="D91" s="221"/>
      <c r="E91" s="105"/>
      <c r="F91" s="574" t="s">
        <v>85</v>
      </c>
      <c r="G91" s="574"/>
      <c r="H91" s="574"/>
    </row>
    <row r="92" spans="1:9">
      <c r="A92" s="94" t="s">
        <v>566</v>
      </c>
      <c r="B92" s="88"/>
      <c r="C92" s="88"/>
      <c r="D92" s="88"/>
      <c r="E92" s="88"/>
      <c r="F92" s="88"/>
      <c r="G92" s="88"/>
      <c r="H92" s="235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opLeftCell="A5" zoomScaleNormal="100" zoomScaleSheetLayoutView="100" workbookViewId="0">
      <selection activeCell="D11" sqref="D11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37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579" t="s">
        <v>116</v>
      </c>
      <c r="B1" s="579"/>
      <c r="C1" s="579"/>
      <c r="D1" s="579"/>
      <c r="E1" s="579"/>
      <c r="F1" s="579"/>
      <c r="G1" s="579"/>
      <c r="H1" s="579"/>
    </row>
    <row r="2" spans="1:8" ht="50.25" customHeight="1">
      <c r="A2" s="552" t="s">
        <v>204</v>
      </c>
      <c r="B2" s="580" t="s">
        <v>12</v>
      </c>
      <c r="C2" s="553" t="s">
        <v>480</v>
      </c>
      <c r="D2" s="553"/>
      <c r="E2" s="571" t="s">
        <v>830</v>
      </c>
      <c r="F2" s="572"/>
      <c r="G2" s="572"/>
      <c r="H2" s="573"/>
    </row>
    <row r="3" spans="1:8" ht="69.75" customHeight="1">
      <c r="A3" s="552"/>
      <c r="B3" s="580"/>
      <c r="C3" s="226" t="s">
        <v>481</v>
      </c>
      <c r="D3" s="6" t="s">
        <v>482</v>
      </c>
      <c r="E3" s="45" t="s">
        <v>188</v>
      </c>
      <c r="F3" s="45" t="s">
        <v>176</v>
      </c>
      <c r="G3" s="45" t="s">
        <v>199</v>
      </c>
      <c r="H3" s="229" t="s">
        <v>200</v>
      </c>
    </row>
    <row r="4" spans="1:8" ht="11.25" customHeight="1">
      <c r="A4" s="102">
        <v>1</v>
      </c>
      <c r="B4" s="101">
        <v>2</v>
      </c>
      <c r="C4" s="102">
        <v>3</v>
      </c>
      <c r="D4" s="102">
        <v>4</v>
      </c>
      <c r="E4" s="102">
        <v>5</v>
      </c>
      <c r="F4" s="101">
        <v>6</v>
      </c>
      <c r="G4" s="102">
        <v>7</v>
      </c>
      <c r="H4" s="238">
        <v>8</v>
      </c>
    </row>
    <row r="5" spans="1:8" ht="28.5" customHeight="1">
      <c r="A5" s="582" t="s">
        <v>112</v>
      </c>
      <c r="B5" s="582"/>
      <c r="C5" s="582"/>
      <c r="D5" s="582"/>
      <c r="E5" s="582"/>
      <c r="F5" s="582"/>
      <c r="G5" s="582"/>
      <c r="H5" s="582"/>
    </row>
    <row r="6" spans="1:8" ht="56.25" customHeight="1">
      <c r="A6" s="35" t="s">
        <v>51</v>
      </c>
      <c r="B6" s="445">
        <v>2000</v>
      </c>
      <c r="C6" s="448">
        <v>376</v>
      </c>
      <c r="D6" s="448">
        <v>1748</v>
      </c>
      <c r="E6" s="74">
        <v>2407</v>
      </c>
      <c r="F6" s="448">
        <v>2569</v>
      </c>
      <c r="G6" s="77">
        <f>F6-E6</f>
        <v>162</v>
      </c>
      <c r="H6" s="443">
        <f>F6/E6*100</f>
        <v>106.73036975488159</v>
      </c>
    </row>
    <row r="7" spans="1:8" ht="28.5" customHeight="1">
      <c r="A7" s="35" t="s">
        <v>276</v>
      </c>
      <c r="B7" s="445">
        <v>2010</v>
      </c>
      <c r="C7" s="448">
        <v>-242</v>
      </c>
      <c r="D7" s="448">
        <v>-130</v>
      </c>
      <c r="E7" s="276">
        <v>-15</v>
      </c>
      <c r="F7" s="448">
        <v>14</v>
      </c>
      <c r="G7" s="77"/>
      <c r="H7" s="443">
        <f t="shared" ref="H7:H30" si="0">F7/E7*100</f>
        <v>-93.333333333333329</v>
      </c>
    </row>
    <row r="8" spans="1:8" ht="24" customHeight="1">
      <c r="A8" s="446" t="s">
        <v>136</v>
      </c>
      <c r="B8" s="445">
        <v>2020</v>
      </c>
      <c r="C8" s="74"/>
      <c r="D8" s="74"/>
      <c r="E8" s="74"/>
      <c r="F8" s="74"/>
      <c r="G8" s="77">
        <f>F8-E8</f>
        <v>0</v>
      </c>
      <c r="H8" s="443" t="e">
        <f t="shared" si="0"/>
        <v>#DIV/0!</v>
      </c>
    </row>
    <row r="9" spans="1:8" s="36" customFormat="1" ht="22.5" customHeight="1">
      <c r="A9" s="35" t="s">
        <v>62</v>
      </c>
      <c r="B9" s="445">
        <v>2030</v>
      </c>
      <c r="C9" s="74" t="s">
        <v>257</v>
      </c>
      <c r="D9" s="74"/>
      <c r="E9" s="74" t="s">
        <v>257</v>
      </c>
      <c r="F9" s="74" t="s">
        <v>257</v>
      </c>
      <c r="G9" s="77"/>
      <c r="H9" s="443" t="e">
        <f t="shared" si="0"/>
        <v>#VALUE!</v>
      </c>
    </row>
    <row r="10" spans="1:8" ht="18" customHeight="1">
      <c r="A10" s="161" t="s">
        <v>98</v>
      </c>
      <c r="B10" s="197">
        <v>2031</v>
      </c>
      <c r="C10" s="162" t="s">
        <v>257</v>
      </c>
      <c r="D10" s="162" t="s">
        <v>257</v>
      </c>
      <c r="E10" s="162" t="s">
        <v>257</v>
      </c>
      <c r="F10" s="162" t="s">
        <v>257</v>
      </c>
      <c r="G10" s="163"/>
      <c r="H10" s="443" t="e">
        <f t="shared" si="0"/>
        <v>#VALUE!</v>
      </c>
    </row>
    <row r="11" spans="1:8" ht="23.25" customHeight="1">
      <c r="A11" s="35" t="s">
        <v>21</v>
      </c>
      <c r="B11" s="445">
        <v>2040</v>
      </c>
      <c r="C11" s="74" t="s">
        <v>257</v>
      </c>
      <c r="D11" s="74" t="s">
        <v>257</v>
      </c>
      <c r="E11" s="74" t="s">
        <v>257</v>
      </c>
      <c r="F11" s="74" t="s">
        <v>257</v>
      </c>
      <c r="G11" s="77"/>
      <c r="H11" s="443" t="e">
        <f t="shared" si="0"/>
        <v>#VALUE!</v>
      </c>
    </row>
    <row r="12" spans="1:8" ht="23.25" customHeight="1">
      <c r="A12" s="35" t="s">
        <v>396</v>
      </c>
      <c r="B12" s="445">
        <v>2050</v>
      </c>
      <c r="C12" s="74" t="s">
        <v>257</v>
      </c>
      <c r="D12" s="74" t="s">
        <v>257</v>
      </c>
      <c r="E12" s="74" t="s">
        <v>257</v>
      </c>
      <c r="F12" s="74" t="s">
        <v>257</v>
      </c>
      <c r="G12" s="77"/>
      <c r="H12" s="443" t="e">
        <f t="shared" si="0"/>
        <v>#VALUE!</v>
      </c>
    </row>
    <row r="13" spans="1:8" ht="22.5" customHeight="1">
      <c r="A13" s="35" t="s">
        <v>397</v>
      </c>
      <c r="B13" s="445">
        <v>2060</v>
      </c>
      <c r="C13" s="74" t="s">
        <v>257</v>
      </c>
      <c r="D13" s="74" t="s">
        <v>257</v>
      </c>
      <c r="E13" s="74" t="s">
        <v>257</v>
      </c>
      <c r="F13" s="74" t="s">
        <v>257</v>
      </c>
      <c r="G13" s="77"/>
      <c r="H13" s="443" t="e">
        <f t="shared" si="0"/>
        <v>#VALUE!</v>
      </c>
    </row>
    <row r="14" spans="1:8" ht="43.5" customHeight="1">
      <c r="A14" s="185" t="s">
        <v>52</v>
      </c>
      <c r="B14" s="186">
        <v>2070</v>
      </c>
      <c r="C14" s="77">
        <v>1748</v>
      </c>
      <c r="D14" s="77">
        <f>SUM(D6,D7,D8,D9,D11,D12,D13)+'1. Фін результат'!D70</f>
        <v>2487</v>
      </c>
      <c r="E14" s="77">
        <f>SUM(E6,E7,E8,E9,E11,E12,E13)+'1. Фін результат'!E70</f>
        <v>2415</v>
      </c>
      <c r="F14" s="77">
        <f>SUM(F6,F7,F8,F9,F11,F12,F13)+'1. Фін результат'!F70</f>
        <v>2487</v>
      </c>
      <c r="G14" s="77">
        <f>F14-E14</f>
        <v>72</v>
      </c>
      <c r="H14" s="443">
        <f t="shared" si="0"/>
        <v>102.98136645962732</v>
      </c>
    </row>
    <row r="15" spans="1:8" ht="45.75" customHeight="1">
      <c r="A15" s="582" t="s">
        <v>113</v>
      </c>
      <c r="B15" s="582"/>
      <c r="C15" s="582"/>
      <c r="D15" s="582"/>
      <c r="E15" s="582"/>
      <c r="F15" s="582"/>
      <c r="G15" s="582"/>
      <c r="H15" s="582"/>
    </row>
    <row r="16" spans="1:8" ht="30.75" customHeight="1">
      <c r="A16" s="35" t="s">
        <v>276</v>
      </c>
      <c r="B16" s="445">
        <v>2100</v>
      </c>
      <c r="C16" s="448">
        <v>322</v>
      </c>
      <c r="D16" s="448">
        <f>33+73+38-14</f>
        <v>130</v>
      </c>
      <c r="E16" s="276">
        <v>15</v>
      </c>
      <c r="F16" s="448">
        <v>-14</v>
      </c>
      <c r="G16" s="77">
        <f>F16-E16</f>
        <v>-29</v>
      </c>
      <c r="H16" s="443">
        <f t="shared" si="0"/>
        <v>-93.333333333333329</v>
      </c>
    </row>
    <row r="17" spans="1:9" s="36" customFormat="1" ht="27" customHeight="1">
      <c r="A17" s="35" t="s">
        <v>115</v>
      </c>
      <c r="B17" s="102">
        <v>2110</v>
      </c>
      <c r="C17" s="448">
        <v>931</v>
      </c>
      <c r="D17" s="448">
        <f>138+117+158+12</f>
        <v>425</v>
      </c>
      <c r="E17" s="276">
        <v>5</v>
      </c>
      <c r="F17" s="448">
        <v>12</v>
      </c>
      <c r="G17" s="77">
        <f>F17-E17</f>
        <v>7</v>
      </c>
      <c r="H17" s="443">
        <f t="shared" si="0"/>
        <v>240</v>
      </c>
    </row>
    <row r="18" spans="1:9" ht="57" customHeight="1">
      <c r="A18" s="35" t="s">
        <v>248</v>
      </c>
      <c r="B18" s="102">
        <v>2120</v>
      </c>
      <c r="C18" s="448">
        <v>11171</v>
      </c>
      <c r="D18" s="448">
        <f>2806+3062+3124+3197</f>
        <v>12189</v>
      </c>
      <c r="E18" s="74">
        <v>1580</v>
      </c>
      <c r="F18" s="448">
        <v>3197</v>
      </c>
      <c r="G18" s="77">
        <f>F18-E18</f>
        <v>1617</v>
      </c>
      <c r="H18" s="443">
        <f t="shared" si="0"/>
        <v>202.34177215189874</v>
      </c>
    </row>
    <row r="19" spans="1:9" ht="60" customHeight="1">
      <c r="A19" s="35" t="s">
        <v>249</v>
      </c>
      <c r="B19" s="102">
        <v>2130</v>
      </c>
      <c r="C19" s="448" t="s">
        <v>257</v>
      </c>
      <c r="D19" s="74" t="s">
        <v>257</v>
      </c>
      <c r="E19" s="74" t="s">
        <v>257</v>
      </c>
      <c r="F19" s="74" t="s">
        <v>257</v>
      </c>
      <c r="G19" s="77"/>
      <c r="H19" s="443" t="e">
        <f t="shared" si="0"/>
        <v>#VALUE!</v>
      </c>
    </row>
    <row r="20" spans="1:9" s="38" customFormat="1" ht="60" customHeight="1">
      <c r="A20" s="442" t="s">
        <v>180</v>
      </c>
      <c r="B20" s="103">
        <v>2140</v>
      </c>
      <c r="C20" s="485">
        <f>SUM(C21:C25)+SUM(C27:C29)</f>
        <v>6337</v>
      </c>
      <c r="D20" s="77">
        <f>SUM(D21:D25)+SUM(D27:D29)</f>
        <v>6938</v>
      </c>
      <c r="E20" s="77">
        <f>SUM(E21:E25)+SUM(E27:E29)</f>
        <v>1634</v>
      </c>
      <c r="F20" s="77">
        <f>SUM(F21:F25)+SUM(F27:F29)</f>
        <v>1687</v>
      </c>
      <c r="G20" s="77">
        <f t="shared" ref="G20:G31" si="1">F20-E20</f>
        <v>53</v>
      </c>
      <c r="H20" s="443">
        <f t="shared" si="0"/>
        <v>103.24357405140758</v>
      </c>
      <c r="I20" s="34"/>
    </row>
    <row r="21" spans="1:9" ht="27" customHeight="1">
      <c r="A21" s="35" t="s">
        <v>73</v>
      </c>
      <c r="B21" s="102">
        <v>2141</v>
      </c>
      <c r="C21" s="448"/>
      <c r="D21" s="74"/>
      <c r="E21" s="74"/>
      <c r="F21" s="74"/>
      <c r="G21" s="77">
        <f t="shared" si="1"/>
        <v>0</v>
      </c>
      <c r="H21" s="443" t="e">
        <f t="shared" si="0"/>
        <v>#DIV/0!</v>
      </c>
    </row>
    <row r="22" spans="1:9" ht="24.75" customHeight="1">
      <c r="A22" s="35" t="s">
        <v>87</v>
      </c>
      <c r="B22" s="102">
        <v>2142</v>
      </c>
      <c r="C22" s="448"/>
      <c r="D22" s="74"/>
      <c r="E22" s="74"/>
      <c r="F22" s="74"/>
      <c r="G22" s="77">
        <f t="shared" si="1"/>
        <v>0</v>
      </c>
      <c r="H22" s="443" t="e">
        <f t="shared" si="0"/>
        <v>#DIV/0!</v>
      </c>
    </row>
    <row r="23" spans="1:9" ht="24.75" customHeight="1">
      <c r="A23" s="35" t="s">
        <v>82</v>
      </c>
      <c r="B23" s="102">
        <v>2143</v>
      </c>
      <c r="C23" s="448"/>
      <c r="D23" s="74"/>
      <c r="E23" s="74"/>
      <c r="F23" s="74"/>
      <c r="G23" s="77">
        <f t="shared" si="1"/>
        <v>0</v>
      </c>
      <c r="H23" s="443" t="e">
        <f t="shared" si="0"/>
        <v>#DIV/0!</v>
      </c>
    </row>
    <row r="24" spans="1:9" ht="24.75" customHeight="1">
      <c r="A24" s="35" t="s">
        <v>71</v>
      </c>
      <c r="B24" s="102">
        <v>2144</v>
      </c>
      <c r="C24" s="448">
        <v>5839</v>
      </c>
      <c r="D24" s="448">
        <f>1525+1626+1697+1557</f>
        <v>6405</v>
      </c>
      <c r="E24" s="74">
        <v>1509</v>
      </c>
      <c r="F24" s="448">
        <v>1557</v>
      </c>
      <c r="G24" s="77">
        <f t="shared" si="1"/>
        <v>48</v>
      </c>
      <c r="H24" s="443">
        <f t="shared" si="0"/>
        <v>103.18091451292246</v>
      </c>
    </row>
    <row r="25" spans="1:9" s="36" customFormat="1" ht="28.5" customHeight="1">
      <c r="A25" s="35" t="s">
        <v>127</v>
      </c>
      <c r="B25" s="102">
        <v>2145</v>
      </c>
      <c r="C25" s="485">
        <f>SUM(C26:C27)</f>
        <v>0</v>
      </c>
      <c r="D25" s="77">
        <f>SUM(D26:D27)</f>
        <v>0</v>
      </c>
      <c r="E25" s="77">
        <f>SUM(E26:E27)</f>
        <v>0</v>
      </c>
      <c r="F25" s="77">
        <f>SUM(F26:F27)</f>
        <v>0</v>
      </c>
      <c r="G25" s="77">
        <f t="shared" si="1"/>
        <v>0</v>
      </c>
      <c r="H25" s="443" t="e">
        <f t="shared" si="0"/>
        <v>#DIV/0!</v>
      </c>
    </row>
    <row r="26" spans="1:9" ht="47.25" customHeight="1">
      <c r="A26" s="161" t="s">
        <v>99</v>
      </c>
      <c r="B26" s="198" t="s">
        <v>158</v>
      </c>
      <c r="C26" s="484"/>
      <c r="D26" s="162"/>
      <c r="E26" s="162"/>
      <c r="F26" s="162"/>
      <c r="G26" s="163">
        <f t="shared" si="1"/>
        <v>0</v>
      </c>
      <c r="H26" s="443" t="e">
        <f t="shared" si="0"/>
        <v>#DIV/0!</v>
      </c>
    </row>
    <row r="27" spans="1:9" ht="21.75" customHeight="1">
      <c r="A27" s="161" t="s">
        <v>22</v>
      </c>
      <c r="B27" s="198" t="s">
        <v>159</v>
      </c>
      <c r="C27" s="484"/>
      <c r="D27" s="162"/>
      <c r="E27" s="162"/>
      <c r="F27" s="162"/>
      <c r="G27" s="163">
        <f t="shared" si="1"/>
        <v>0</v>
      </c>
      <c r="H27" s="443" t="e">
        <f t="shared" si="0"/>
        <v>#DIV/0!</v>
      </c>
    </row>
    <row r="28" spans="1:9" s="36" customFormat="1" ht="25.5" customHeight="1">
      <c r="A28" s="35" t="s">
        <v>398</v>
      </c>
      <c r="B28" s="102">
        <v>2146</v>
      </c>
      <c r="C28" s="448"/>
      <c r="D28" s="74"/>
      <c r="E28" s="74"/>
      <c r="F28" s="74"/>
      <c r="G28" s="77">
        <f t="shared" si="1"/>
        <v>0</v>
      </c>
      <c r="H28" s="443" t="e">
        <f t="shared" si="0"/>
        <v>#DIV/0!</v>
      </c>
    </row>
    <row r="29" spans="1:9" ht="27" customHeight="1">
      <c r="A29" s="35" t="s">
        <v>544</v>
      </c>
      <c r="B29" s="102">
        <v>2147</v>
      </c>
      <c r="C29" s="448">
        <v>498</v>
      </c>
      <c r="D29" s="448">
        <f>127+135+141+130</f>
        <v>533</v>
      </c>
      <c r="E29" s="74">
        <v>125</v>
      </c>
      <c r="F29" s="448">
        <v>130</v>
      </c>
      <c r="G29" s="77">
        <f t="shared" si="1"/>
        <v>5</v>
      </c>
      <c r="H29" s="443">
        <f t="shared" si="0"/>
        <v>104</v>
      </c>
    </row>
    <row r="30" spans="1:9" s="36" customFormat="1" ht="42" customHeight="1">
      <c r="A30" s="35" t="s">
        <v>551</v>
      </c>
      <c r="B30" s="102">
        <v>2150</v>
      </c>
      <c r="C30" s="448">
        <v>7015</v>
      </c>
      <c r="D30" s="448">
        <f>1837+1946+2020+1863</f>
        <v>7666</v>
      </c>
      <c r="E30" s="74">
        <v>1846</v>
      </c>
      <c r="F30" s="448">
        <v>1863</v>
      </c>
      <c r="G30" s="77">
        <f t="shared" si="1"/>
        <v>17</v>
      </c>
      <c r="H30" s="443">
        <f t="shared" si="0"/>
        <v>100.92091007583966</v>
      </c>
    </row>
    <row r="31" spans="1:9" s="36" customFormat="1" ht="36.75" customHeight="1">
      <c r="A31" s="177" t="s">
        <v>191</v>
      </c>
      <c r="B31" s="187">
        <v>2200</v>
      </c>
      <c r="C31" s="485">
        <f>SUM(C16,C17:C19,C20,C30)</f>
        <v>25776</v>
      </c>
      <c r="D31" s="77">
        <f>SUM(D16,D17:D19,D20,D30)</f>
        <v>27348</v>
      </c>
      <c r="E31" s="77">
        <f>SUM(E16,E17:E19,E20,E30)</f>
        <v>5080</v>
      </c>
      <c r="F31" s="77">
        <f>SUM(F16,F17:F19,F20,F30)</f>
        <v>6745</v>
      </c>
      <c r="G31" s="77">
        <f t="shared" si="1"/>
        <v>1665</v>
      </c>
      <c r="H31" s="443">
        <f>F31/E31*100</f>
        <v>132.7755905511811</v>
      </c>
      <c r="I31" s="34"/>
    </row>
    <row r="32" spans="1:9" s="36" customFormat="1" ht="10.5" customHeight="1">
      <c r="A32" s="44"/>
      <c r="B32" s="37"/>
      <c r="C32" s="37"/>
      <c r="D32" s="37"/>
      <c r="E32" s="37"/>
      <c r="F32" s="37"/>
      <c r="G32" s="37"/>
      <c r="H32" s="237"/>
    </row>
    <row r="33" spans="1:10" s="2" customFormat="1" ht="33" customHeight="1">
      <c r="A33" s="85" t="s">
        <v>495</v>
      </c>
      <c r="B33" s="536" t="s">
        <v>296</v>
      </c>
      <c r="C33" s="536"/>
      <c r="D33" s="143"/>
      <c r="E33" s="87"/>
      <c r="F33" s="543" t="s">
        <v>565</v>
      </c>
      <c r="G33" s="543"/>
      <c r="H33" s="543"/>
    </row>
    <row r="34" spans="1:10" s="1" customFormat="1">
      <c r="A34" s="104" t="s">
        <v>239</v>
      </c>
      <c r="B34" s="105"/>
      <c r="C34" s="104" t="s">
        <v>299</v>
      </c>
      <c r="D34" s="104"/>
      <c r="E34" s="105"/>
      <c r="F34" s="581" t="s">
        <v>240</v>
      </c>
      <c r="G34" s="581"/>
      <c r="H34" s="581"/>
    </row>
    <row r="35" spans="1:10" s="37" customFormat="1">
      <c r="A35" s="378" t="s">
        <v>566</v>
      </c>
      <c r="H35" s="237"/>
      <c r="I35" s="34"/>
      <c r="J35" s="34"/>
    </row>
    <row r="36" spans="1:10" s="37" customFormat="1">
      <c r="A36" s="42"/>
      <c r="H36" s="237"/>
      <c r="I36" s="34"/>
      <c r="J36" s="34"/>
    </row>
    <row r="37" spans="1:10" s="37" customFormat="1">
      <c r="A37" s="42"/>
      <c r="H37" s="237"/>
      <c r="I37" s="34"/>
      <c r="J37" s="34"/>
    </row>
    <row r="38" spans="1:10" s="37" customFormat="1">
      <c r="A38" s="42"/>
      <c r="H38" s="237"/>
      <c r="I38" s="34"/>
      <c r="J38" s="34"/>
    </row>
    <row r="39" spans="1:10" s="37" customFormat="1">
      <c r="A39" s="42"/>
      <c r="H39" s="237"/>
      <c r="I39" s="34"/>
      <c r="J39" s="34"/>
    </row>
    <row r="40" spans="1:10" s="37" customFormat="1">
      <c r="A40" s="42"/>
      <c r="H40" s="237"/>
      <c r="I40" s="34"/>
      <c r="J40" s="34"/>
    </row>
    <row r="41" spans="1:10" s="37" customFormat="1">
      <c r="A41" s="42"/>
      <c r="H41" s="237"/>
      <c r="I41" s="34"/>
      <c r="J41" s="34"/>
    </row>
    <row r="42" spans="1:10" s="37" customFormat="1">
      <c r="A42" s="42"/>
      <c r="H42" s="237"/>
      <c r="I42" s="34"/>
      <c r="J42" s="34"/>
    </row>
    <row r="43" spans="1:10" s="37" customFormat="1">
      <c r="A43" s="42"/>
      <c r="H43" s="237"/>
      <c r="I43" s="34"/>
      <c r="J43" s="34"/>
    </row>
    <row r="44" spans="1:10" s="37" customFormat="1">
      <c r="A44" s="42"/>
      <c r="H44" s="237"/>
      <c r="I44" s="34"/>
      <c r="J44" s="34"/>
    </row>
    <row r="45" spans="1:10" s="37" customFormat="1">
      <c r="A45" s="42"/>
      <c r="H45" s="237"/>
      <c r="I45" s="34"/>
      <c r="J45" s="34"/>
    </row>
    <row r="46" spans="1:10" s="37" customFormat="1">
      <c r="A46" s="42"/>
      <c r="H46" s="237"/>
      <c r="I46" s="34"/>
      <c r="J46" s="34"/>
    </row>
    <row r="47" spans="1:10" s="37" customFormat="1">
      <c r="A47" s="42"/>
      <c r="H47" s="237"/>
      <c r="I47" s="34"/>
      <c r="J47" s="34"/>
    </row>
    <row r="48" spans="1:10" s="37" customFormat="1">
      <c r="A48" s="42"/>
      <c r="H48" s="237"/>
      <c r="I48" s="34"/>
      <c r="J48" s="34"/>
    </row>
    <row r="49" spans="1:10" s="37" customFormat="1">
      <c r="A49" s="42"/>
      <c r="H49" s="237"/>
      <c r="I49" s="34"/>
      <c r="J49" s="34"/>
    </row>
    <row r="50" spans="1:10" s="37" customFormat="1">
      <c r="A50" s="42"/>
      <c r="H50" s="237"/>
      <c r="I50" s="34"/>
      <c r="J50" s="34"/>
    </row>
    <row r="51" spans="1:10" s="37" customFormat="1">
      <c r="A51" s="42"/>
      <c r="H51" s="237"/>
      <c r="I51" s="34"/>
      <c r="J51" s="34"/>
    </row>
    <row r="52" spans="1:10" s="37" customFormat="1">
      <c r="A52" s="42"/>
      <c r="H52" s="237"/>
      <c r="I52" s="34"/>
      <c r="J52" s="34"/>
    </row>
    <row r="53" spans="1:10" s="37" customFormat="1">
      <c r="A53" s="42"/>
      <c r="H53" s="237"/>
      <c r="I53" s="34"/>
      <c r="J53" s="34"/>
    </row>
    <row r="54" spans="1:10" s="37" customFormat="1">
      <c r="A54" s="42"/>
      <c r="H54" s="237"/>
      <c r="I54" s="34"/>
      <c r="J54" s="34"/>
    </row>
    <row r="55" spans="1:10" s="37" customFormat="1">
      <c r="A55" s="42"/>
      <c r="H55" s="237"/>
      <c r="I55" s="34"/>
      <c r="J55" s="34"/>
    </row>
    <row r="56" spans="1:10" s="37" customFormat="1">
      <c r="A56" s="42"/>
      <c r="H56" s="237"/>
      <c r="I56" s="34"/>
      <c r="J56" s="34"/>
    </row>
    <row r="57" spans="1:10" s="37" customFormat="1">
      <c r="A57" s="42"/>
      <c r="H57" s="237"/>
      <c r="I57" s="34"/>
      <c r="J57" s="34"/>
    </row>
    <row r="58" spans="1:10" s="37" customFormat="1">
      <c r="A58" s="42"/>
      <c r="H58" s="237"/>
      <c r="I58" s="34"/>
      <c r="J58" s="34"/>
    </row>
    <row r="59" spans="1:10" s="37" customFormat="1">
      <c r="A59" s="42"/>
      <c r="H59" s="237"/>
      <c r="I59" s="34"/>
      <c r="J59" s="34"/>
    </row>
    <row r="60" spans="1:10" s="37" customFormat="1">
      <c r="A60" s="42"/>
      <c r="H60" s="237"/>
      <c r="I60" s="34"/>
      <c r="J60" s="34"/>
    </row>
    <row r="61" spans="1:10" s="37" customFormat="1">
      <c r="A61" s="42"/>
      <c r="H61" s="237"/>
      <c r="I61" s="34"/>
      <c r="J61" s="34"/>
    </row>
    <row r="62" spans="1:10" s="37" customFormat="1">
      <c r="A62" s="42"/>
      <c r="H62" s="237"/>
      <c r="I62" s="34"/>
      <c r="J62" s="34"/>
    </row>
    <row r="63" spans="1:10" s="37" customFormat="1">
      <c r="A63" s="42"/>
      <c r="H63" s="237"/>
      <c r="I63" s="34"/>
      <c r="J63" s="34"/>
    </row>
    <row r="64" spans="1:10" s="37" customFormat="1">
      <c r="A64" s="42"/>
      <c r="H64" s="237"/>
      <c r="I64" s="34"/>
      <c r="J64" s="34"/>
    </row>
    <row r="65" spans="1:10" s="37" customFormat="1">
      <c r="A65" s="42"/>
      <c r="H65" s="237"/>
      <c r="I65" s="34"/>
      <c r="J65" s="34"/>
    </row>
    <row r="66" spans="1:10" s="37" customFormat="1">
      <c r="A66" s="42"/>
      <c r="H66" s="237"/>
      <c r="I66" s="34"/>
      <c r="J66" s="34"/>
    </row>
    <row r="67" spans="1:10" s="37" customFormat="1">
      <c r="A67" s="42"/>
      <c r="H67" s="237"/>
      <c r="I67" s="34"/>
      <c r="J67" s="34"/>
    </row>
    <row r="68" spans="1:10" s="37" customFormat="1">
      <c r="A68" s="42"/>
      <c r="H68" s="237"/>
      <c r="I68" s="34"/>
      <c r="J68" s="34"/>
    </row>
    <row r="69" spans="1:10" s="37" customFormat="1">
      <c r="A69" s="42"/>
      <c r="H69" s="237"/>
      <c r="I69" s="34"/>
      <c r="J69" s="34"/>
    </row>
    <row r="70" spans="1:10" s="37" customFormat="1">
      <c r="A70" s="42"/>
      <c r="H70" s="237"/>
      <c r="I70" s="34"/>
      <c r="J70" s="34"/>
    </row>
    <row r="71" spans="1:10" s="37" customFormat="1">
      <c r="A71" s="42"/>
      <c r="H71" s="237"/>
      <c r="I71" s="34"/>
      <c r="J71" s="34"/>
    </row>
    <row r="72" spans="1:10" s="37" customFormat="1">
      <c r="A72" s="42"/>
      <c r="H72" s="237"/>
      <c r="I72" s="34"/>
      <c r="J72" s="34"/>
    </row>
    <row r="73" spans="1:10" s="37" customFormat="1">
      <c r="A73" s="42"/>
      <c r="H73" s="237"/>
      <c r="I73" s="34"/>
      <c r="J73" s="34"/>
    </row>
    <row r="74" spans="1:10" s="37" customFormat="1">
      <c r="A74" s="42"/>
      <c r="H74" s="237"/>
      <c r="I74" s="34"/>
      <c r="J74" s="34"/>
    </row>
    <row r="75" spans="1:10" s="37" customFormat="1">
      <c r="A75" s="42"/>
      <c r="H75" s="237"/>
      <c r="I75" s="34"/>
      <c r="J75" s="34"/>
    </row>
    <row r="76" spans="1:10" s="37" customFormat="1">
      <c r="A76" s="42"/>
      <c r="H76" s="237"/>
      <c r="I76" s="34"/>
      <c r="J76" s="34"/>
    </row>
    <row r="77" spans="1:10" s="37" customFormat="1">
      <c r="A77" s="42"/>
      <c r="H77" s="237"/>
      <c r="I77" s="34"/>
      <c r="J77" s="34"/>
    </row>
    <row r="78" spans="1:10" s="37" customFormat="1">
      <c r="A78" s="42"/>
      <c r="H78" s="237"/>
      <c r="I78" s="34"/>
      <c r="J78" s="34"/>
    </row>
    <row r="79" spans="1:10" s="37" customFormat="1">
      <c r="A79" s="42"/>
      <c r="H79" s="237"/>
      <c r="I79" s="34"/>
      <c r="J79" s="34"/>
    </row>
    <row r="80" spans="1:10" s="37" customFormat="1">
      <c r="A80" s="42"/>
      <c r="H80" s="237"/>
      <c r="I80" s="34"/>
      <c r="J80" s="34"/>
    </row>
    <row r="81" spans="1:10" s="37" customFormat="1">
      <c r="A81" s="42"/>
      <c r="H81" s="237"/>
      <c r="I81" s="34"/>
      <c r="J81" s="34"/>
    </row>
    <row r="82" spans="1:10" s="37" customFormat="1">
      <c r="A82" s="42"/>
      <c r="H82" s="237"/>
      <c r="I82" s="34"/>
      <c r="J82" s="34"/>
    </row>
    <row r="83" spans="1:10" s="37" customFormat="1">
      <c r="A83" s="42"/>
      <c r="H83" s="237"/>
      <c r="I83" s="34"/>
      <c r="J83" s="34"/>
    </row>
    <row r="84" spans="1:10" s="37" customFormat="1">
      <c r="A84" s="42"/>
      <c r="H84" s="237"/>
      <c r="I84" s="34"/>
      <c r="J84" s="34"/>
    </row>
    <row r="85" spans="1:10" s="37" customFormat="1">
      <c r="A85" s="42"/>
      <c r="H85" s="237"/>
      <c r="I85" s="34"/>
      <c r="J85" s="34"/>
    </row>
    <row r="86" spans="1:10" s="37" customFormat="1">
      <c r="A86" s="42"/>
      <c r="H86" s="237"/>
      <c r="I86" s="34"/>
      <c r="J86" s="34"/>
    </row>
    <row r="87" spans="1:10" s="37" customFormat="1">
      <c r="A87" s="42"/>
      <c r="H87" s="237"/>
      <c r="I87" s="34"/>
      <c r="J87" s="34"/>
    </row>
    <row r="88" spans="1:10" s="37" customFormat="1">
      <c r="A88" s="42"/>
      <c r="H88" s="237"/>
      <c r="I88" s="34"/>
      <c r="J88" s="34"/>
    </row>
    <row r="89" spans="1:10" s="37" customFormat="1">
      <c r="A89" s="42"/>
      <c r="H89" s="237"/>
      <c r="I89" s="34"/>
      <c r="J89" s="34"/>
    </row>
    <row r="90" spans="1:10" s="37" customFormat="1">
      <c r="A90" s="42"/>
      <c r="H90" s="237"/>
      <c r="I90" s="34"/>
      <c r="J90" s="34"/>
    </row>
    <row r="91" spans="1:10" s="37" customFormat="1">
      <c r="A91" s="42"/>
      <c r="H91" s="237"/>
      <c r="I91" s="34"/>
      <c r="J91" s="34"/>
    </row>
    <row r="92" spans="1:10" s="37" customFormat="1">
      <c r="A92" s="42"/>
      <c r="H92" s="237"/>
      <c r="I92" s="34"/>
      <c r="J92" s="34"/>
    </row>
    <row r="93" spans="1:10" s="37" customFormat="1">
      <c r="A93" s="42"/>
      <c r="H93" s="237"/>
      <c r="I93" s="34"/>
      <c r="J93" s="34"/>
    </row>
    <row r="94" spans="1:10" s="37" customFormat="1">
      <c r="A94" s="42"/>
      <c r="H94" s="237"/>
      <c r="I94" s="34"/>
      <c r="J94" s="34"/>
    </row>
    <row r="95" spans="1:10" s="37" customFormat="1">
      <c r="A95" s="42"/>
      <c r="H95" s="237"/>
      <c r="I95" s="34"/>
      <c r="J95" s="34"/>
    </row>
    <row r="96" spans="1:10" s="37" customFormat="1">
      <c r="A96" s="42"/>
      <c r="H96" s="237"/>
      <c r="I96" s="34"/>
      <c r="J96" s="34"/>
    </row>
    <row r="97" spans="1:10" s="37" customFormat="1">
      <c r="A97" s="42"/>
      <c r="H97" s="237"/>
      <c r="I97" s="34"/>
      <c r="J97" s="34"/>
    </row>
    <row r="98" spans="1:10" s="37" customFormat="1">
      <c r="A98" s="42"/>
      <c r="H98" s="237"/>
      <c r="I98" s="34"/>
      <c r="J98" s="34"/>
    </row>
    <row r="99" spans="1:10" s="37" customFormat="1">
      <c r="A99" s="42"/>
      <c r="H99" s="237"/>
      <c r="I99" s="34"/>
      <c r="J99" s="34"/>
    </row>
    <row r="100" spans="1:10" s="37" customFormat="1">
      <c r="A100" s="42"/>
      <c r="H100" s="237"/>
      <c r="I100" s="34"/>
      <c r="J100" s="34"/>
    </row>
    <row r="101" spans="1:10" s="37" customFormat="1">
      <c r="A101" s="42"/>
      <c r="H101" s="237"/>
      <c r="I101" s="34"/>
      <c r="J101" s="34"/>
    </row>
    <row r="102" spans="1:10" s="37" customFormat="1">
      <c r="A102" s="42"/>
      <c r="H102" s="237"/>
      <c r="I102" s="34"/>
      <c r="J102" s="34"/>
    </row>
    <row r="103" spans="1:10" s="37" customFormat="1">
      <c r="A103" s="42"/>
      <c r="H103" s="237"/>
      <c r="I103" s="34"/>
      <c r="J103" s="34"/>
    </row>
    <row r="104" spans="1:10" s="37" customFormat="1">
      <c r="A104" s="42"/>
      <c r="H104" s="237"/>
      <c r="I104" s="34"/>
      <c r="J104" s="34"/>
    </row>
    <row r="105" spans="1:10" s="37" customFormat="1">
      <c r="A105" s="42"/>
      <c r="H105" s="237"/>
      <c r="I105" s="34"/>
      <c r="J105" s="34"/>
    </row>
    <row r="106" spans="1:10" s="37" customFormat="1">
      <c r="A106" s="42"/>
      <c r="H106" s="237"/>
      <c r="I106" s="34"/>
      <c r="J106" s="34"/>
    </row>
    <row r="107" spans="1:10" s="37" customFormat="1">
      <c r="A107" s="42"/>
      <c r="H107" s="237"/>
      <c r="I107" s="34"/>
      <c r="J107" s="34"/>
    </row>
    <row r="108" spans="1:10" s="37" customFormat="1">
      <c r="A108" s="42"/>
      <c r="H108" s="237"/>
      <c r="I108" s="34"/>
      <c r="J108" s="34"/>
    </row>
    <row r="109" spans="1:10" s="37" customFormat="1">
      <c r="A109" s="42"/>
      <c r="H109" s="237"/>
      <c r="I109" s="34"/>
      <c r="J109" s="34"/>
    </row>
    <row r="110" spans="1:10" s="37" customFormat="1">
      <c r="A110" s="42"/>
      <c r="H110" s="237"/>
      <c r="I110" s="34"/>
      <c r="J110" s="34"/>
    </row>
    <row r="111" spans="1:10" s="37" customFormat="1">
      <c r="A111" s="42"/>
      <c r="H111" s="237"/>
      <c r="I111" s="34"/>
      <c r="J111" s="34"/>
    </row>
    <row r="112" spans="1:10" s="37" customFormat="1">
      <c r="A112" s="42"/>
      <c r="H112" s="237"/>
      <c r="I112" s="34"/>
      <c r="J112" s="34"/>
    </row>
    <row r="113" spans="1:10" s="37" customFormat="1">
      <c r="A113" s="42"/>
      <c r="H113" s="237"/>
      <c r="I113" s="34"/>
      <c r="J113" s="34"/>
    </row>
    <row r="114" spans="1:10" s="37" customFormat="1">
      <c r="A114" s="42"/>
      <c r="H114" s="237"/>
      <c r="I114" s="34"/>
      <c r="J114" s="34"/>
    </row>
    <row r="115" spans="1:10" s="37" customFormat="1">
      <c r="A115" s="42"/>
      <c r="H115" s="237"/>
      <c r="I115" s="34"/>
      <c r="J115" s="34"/>
    </row>
    <row r="116" spans="1:10" s="37" customFormat="1">
      <c r="A116" s="42"/>
      <c r="H116" s="237"/>
      <c r="I116" s="34"/>
      <c r="J116" s="34"/>
    </row>
    <row r="117" spans="1:10" s="37" customFormat="1">
      <c r="A117" s="42"/>
      <c r="H117" s="237"/>
      <c r="I117" s="34"/>
      <c r="J117" s="34"/>
    </row>
    <row r="118" spans="1:10" s="37" customFormat="1">
      <c r="A118" s="42"/>
      <c r="H118" s="237"/>
      <c r="I118" s="34"/>
      <c r="J118" s="34"/>
    </row>
    <row r="119" spans="1:10" s="37" customFormat="1">
      <c r="A119" s="42"/>
      <c r="H119" s="237"/>
      <c r="I119" s="34"/>
      <c r="J119" s="34"/>
    </row>
    <row r="120" spans="1:10" s="37" customFormat="1">
      <c r="A120" s="42"/>
      <c r="H120" s="237"/>
      <c r="I120" s="34"/>
      <c r="J120" s="34"/>
    </row>
    <row r="121" spans="1:10" s="37" customFormat="1">
      <c r="A121" s="42"/>
      <c r="H121" s="237"/>
      <c r="I121" s="34"/>
      <c r="J121" s="34"/>
    </row>
    <row r="122" spans="1:10" s="37" customFormat="1">
      <c r="A122" s="42"/>
      <c r="H122" s="237"/>
      <c r="I122" s="34"/>
      <c r="J122" s="34"/>
    </row>
    <row r="123" spans="1:10" s="37" customFormat="1">
      <c r="A123" s="42"/>
      <c r="H123" s="237"/>
      <c r="I123" s="34"/>
      <c r="J123" s="34"/>
    </row>
    <row r="124" spans="1:10" s="37" customFormat="1">
      <c r="A124" s="42"/>
      <c r="H124" s="237"/>
      <c r="I124" s="34"/>
      <c r="J124" s="34"/>
    </row>
    <row r="125" spans="1:10" s="37" customFormat="1">
      <c r="A125" s="42"/>
      <c r="H125" s="237"/>
      <c r="I125" s="34"/>
      <c r="J125" s="34"/>
    </row>
    <row r="126" spans="1:10" s="37" customFormat="1">
      <c r="A126" s="42"/>
      <c r="H126" s="237"/>
      <c r="I126" s="34"/>
      <c r="J126" s="34"/>
    </row>
    <row r="127" spans="1:10" s="37" customFormat="1">
      <c r="A127" s="42"/>
      <c r="H127" s="237"/>
      <c r="I127" s="34"/>
      <c r="J127" s="34"/>
    </row>
    <row r="128" spans="1:10" s="37" customFormat="1">
      <c r="A128" s="42"/>
      <c r="H128" s="237"/>
      <c r="I128" s="34"/>
      <c r="J128" s="34"/>
    </row>
    <row r="129" spans="1:10" s="37" customFormat="1">
      <c r="A129" s="42"/>
      <c r="H129" s="237"/>
      <c r="I129" s="34"/>
      <c r="J129" s="34"/>
    </row>
    <row r="130" spans="1:10" s="37" customFormat="1">
      <c r="A130" s="42"/>
      <c r="H130" s="237"/>
      <c r="I130" s="34"/>
      <c r="J130" s="34"/>
    </row>
    <row r="131" spans="1:10" s="37" customFormat="1">
      <c r="A131" s="42"/>
      <c r="H131" s="237"/>
      <c r="I131" s="34"/>
      <c r="J131" s="34"/>
    </row>
    <row r="132" spans="1:10" s="37" customFormat="1">
      <c r="A132" s="42"/>
      <c r="H132" s="237"/>
      <c r="I132" s="34"/>
      <c r="J132" s="34"/>
    </row>
    <row r="133" spans="1:10" s="37" customFormat="1">
      <c r="A133" s="42"/>
      <c r="H133" s="237"/>
      <c r="I133" s="34"/>
      <c r="J133" s="34"/>
    </row>
    <row r="134" spans="1:10" s="37" customFormat="1">
      <c r="A134" s="42"/>
      <c r="H134" s="237"/>
      <c r="I134" s="34"/>
      <c r="J134" s="34"/>
    </row>
    <row r="135" spans="1:10" s="37" customFormat="1">
      <c r="A135" s="42"/>
      <c r="H135" s="237"/>
      <c r="I135" s="34"/>
      <c r="J135" s="34"/>
    </row>
    <row r="136" spans="1:10" s="37" customFormat="1">
      <c r="A136" s="42"/>
      <c r="H136" s="237"/>
      <c r="I136" s="34"/>
      <c r="J136" s="34"/>
    </row>
    <row r="137" spans="1:10" s="37" customFormat="1">
      <c r="A137" s="42"/>
      <c r="H137" s="237"/>
      <c r="I137" s="34"/>
      <c r="J137" s="34"/>
    </row>
    <row r="138" spans="1:10" s="37" customFormat="1">
      <c r="A138" s="42"/>
      <c r="H138" s="237"/>
      <c r="I138" s="34"/>
      <c r="J138" s="34"/>
    </row>
    <row r="139" spans="1:10" s="37" customFormat="1">
      <c r="A139" s="42"/>
      <c r="H139" s="237"/>
      <c r="I139" s="34"/>
      <c r="J139" s="34"/>
    </row>
    <row r="140" spans="1:10" s="37" customFormat="1">
      <c r="A140" s="42"/>
      <c r="H140" s="237"/>
      <c r="I140" s="34"/>
      <c r="J140" s="34"/>
    </row>
    <row r="141" spans="1:10" s="37" customFormat="1">
      <c r="A141" s="42"/>
      <c r="H141" s="237"/>
      <c r="I141" s="34"/>
      <c r="J141" s="34"/>
    </row>
    <row r="142" spans="1:10" s="37" customFormat="1">
      <c r="A142" s="42"/>
      <c r="H142" s="237"/>
      <c r="I142" s="34"/>
      <c r="J142" s="34"/>
    </row>
    <row r="143" spans="1:10" s="37" customFormat="1">
      <c r="A143" s="42"/>
      <c r="H143" s="237"/>
      <c r="I143" s="34"/>
      <c r="J143" s="34"/>
    </row>
    <row r="144" spans="1:10" s="37" customFormat="1">
      <c r="A144" s="42"/>
      <c r="H144" s="237"/>
      <c r="I144" s="34"/>
      <c r="J144" s="34"/>
    </row>
    <row r="145" spans="1:10" s="37" customFormat="1">
      <c r="A145" s="42"/>
      <c r="H145" s="237"/>
      <c r="I145" s="34"/>
      <c r="J145" s="34"/>
    </row>
    <row r="146" spans="1:10" s="37" customFormat="1">
      <c r="A146" s="42"/>
      <c r="H146" s="237"/>
      <c r="I146" s="34"/>
      <c r="J146" s="34"/>
    </row>
    <row r="147" spans="1:10" s="37" customFormat="1">
      <c r="A147" s="42"/>
      <c r="H147" s="237"/>
      <c r="I147" s="34"/>
      <c r="J147" s="34"/>
    </row>
    <row r="148" spans="1:10" s="37" customFormat="1">
      <c r="A148" s="42"/>
      <c r="H148" s="237"/>
      <c r="I148" s="34"/>
      <c r="J148" s="34"/>
    </row>
    <row r="149" spans="1:10" s="37" customFormat="1">
      <c r="A149" s="42"/>
      <c r="H149" s="237"/>
      <c r="I149" s="34"/>
      <c r="J149" s="34"/>
    </row>
    <row r="150" spans="1:10" s="37" customFormat="1">
      <c r="A150" s="42"/>
      <c r="H150" s="237"/>
      <c r="I150" s="34"/>
      <c r="J150" s="34"/>
    </row>
    <row r="151" spans="1:10" s="37" customFormat="1">
      <c r="A151" s="42"/>
      <c r="H151" s="237"/>
      <c r="I151" s="34"/>
      <c r="J151" s="34"/>
    </row>
    <row r="152" spans="1:10" s="37" customFormat="1">
      <c r="A152" s="42"/>
      <c r="H152" s="237"/>
      <c r="I152" s="34"/>
      <c r="J152" s="34"/>
    </row>
    <row r="153" spans="1:10" s="37" customFormat="1">
      <c r="A153" s="42"/>
      <c r="H153" s="237"/>
      <c r="I153" s="34"/>
      <c r="J153" s="34"/>
    </row>
    <row r="154" spans="1:10" s="37" customFormat="1">
      <c r="A154" s="42"/>
      <c r="H154" s="237"/>
      <c r="I154" s="34"/>
      <c r="J154" s="34"/>
    </row>
    <row r="155" spans="1:10" s="37" customFormat="1">
      <c r="A155" s="42"/>
      <c r="H155" s="237"/>
      <c r="I155" s="34"/>
      <c r="J155" s="34"/>
    </row>
    <row r="156" spans="1:10" s="37" customFormat="1">
      <c r="A156" s="42"/>
      <c r="H156" s="237"/>
      <c r="I156" s="34"/>
      <c r="J156" s="34"/>
    </row>
    <row r="157" spans="1:10" s="37" customFormat="1">
      <c r="A157" s="42"/>
      <c r="H157" s="237"/>
      <c r="I157" s="34"/>
      <c r="J157" s="34"/>
    </row>
    <row r="158" spans="1:10" s="37" customFormat="1">
      <c r="A158" s="42"/>
      <c r="H158" s="237"/>
      <c r="I158" s="34"/>
      <c r="J158" s="34"/>
    </row>
    <row r="159" spans="1:10" s="37" customFormat="1">
      <c r="A159" s="42"/>
      <c r="H159" s="237"/>
      <c r="I159" s="34"/>
      <c r="J159" s="34"/>
    </row>
    <row r="160" spans="1:10" s="37" customFormat="1">
      <c r="A160" s="42"/>
      <c r="H160" s="237"/>
      <c r="I160" s="34"/>
      <c r="J160" s="34"/>
    </row>
    <row r="161" spans="1:10" s="37" customFormat="1">
      <c r="A161" s="42"/>
      <c r="H161" s="237"/>
      <c r="I161" s="34"/>
      <c r="J161" s="34"/>
    </row>
    <row r="162" spans="1:10" s="37" customFormat="1">
      <c r="A162" s="42"/>
      <c r="H162" s="237"/>
      <c r="I162" s="34"/>
      <c r="J162" s="34"/>
    </row>
    <row r="163" spans="1:10" s="37" customFormat="1">
      <c r="A163" s="42"/>
      <c r="H163" s="237"/>
      <c r="I163" s="34"/>
      <c r="J163" s="34"/>
    </row>
    <row r="164" spans="1:10" s="37" customFormat="1">
      <c r="A164" s="42"/>
      <c r="H164" s="237"/>
      <c r="I164" s="34"/>
      <c r="J164" s="34"/>
    </row>
    <row r="165" spans="1:10" s="37" customFormat="1">
      <c r="A165" s="42"/>
      <c r="H165" s="237"/>
      <c r="I165" s="34"/>
      <c r="J165" s="34"/>
    </row>
    <row r="166" spans="1:10" s="37" customFormat="1">
      <c r="A166" s="42"/>
      <c r="H166" s="237"/>
      <c r="I166" s="34"/>
      <c r="J166" s="34"/>
    </row>
    <row r="167" spans="1:10" s="37" customFormat="1">
      <c r="A167" s="42"/>
      <c r="H167" s="237"/>
      <c r="I167" s="34"/>
      <c r="J167" s="34"/>
    </row>
    <row r="168" spans="1:10" s="37" customFormat="1">
      <c r="A168" s="42"/>
      <c r="H168" s="237"/>
      <c r="I168" s="34"/>
      <c r="J168" s="34"/>
    </row>
    <row r="169" spans="1:10" s="37" customFormat="1">
      <c r="A169" s="42"/>
      <c r="H169" s="237"/>
      <c r="I169" s="34"/>
      <c r="J169" s="34"/>
    </row>
    <row r="170" spans="1:10" s="37" customFormat="1">
      <c r="A170" s="42"/>
      <c r="H170" s="237"/>
      <c r="I170" s="34"/>
      <c r="J170" s="34"/>
    </row>
    <row r="171" spans="1:10" s="37" customFormat="1">
      <c r="A171" s="42"/>
      <c r="H171" s="237"/>
      <c r="I171" s="34"/>
      <c r="J171" s="34"/>
    </row>
    <row r="172" spans="1:10" s="37" customFormat="1">
      <c r="A172" s="42"/>
      <c r="H172" s="237"/>
      <c r="I172" s="34"/>
      <c r="J172" s="34"/>
    </row>
    <row r="173" spans="1:10" s="37" customFormat="1">
      <c r="A173" s="42"/>
      <c r="H173" s="237"/>
      <c r="I173" s="34"/>
      <c r="J173" s="34"/>
    </row>
    <row r="174" spans="1:10" s="37" customFormat="1">
      <c r="A174" s="42"/>
      <c r="H174" s="237"/>
      <c r="I174" s="34"/>
      <c r="J174" s="34"/>
    </row>
    <row r="175" spans="1:10" s="37" customFormat="1">
      <c r="A175" s="42"/>
      <c r="H175" s="237"/>
      <c r="I175" s="34"/>
      <c r="J175" s="34"/>
    </row>
    <row r="176" spans="1:10" s="37" customFormat="1">
      <c r="A176" s="42"/>
      <c r="H176" s="237"/>
      <c r="I176" s="34"/>
      <c r="J176" s="34"/>
    </row>
    <row r="177" spans="1:10" s="37" customFormat="1">
      <c r="A177" s="42"/>
      <c r="H177" s="237"/>
      <c r="I177" s="34"/>
      <c r="J177" s="34"/>
    </row>
    <row r="178" spans="1:10" s="37" customFormat="1">
      <c r="A178" s="42"/>
      <c r="H178" s="237"/>
      <c r="I178" s="34"/>
      <c r="J178" s="34"/>
    </row>
    <row r="179" spans="1:10" s="37" customFormat="1">
      <c r="A179" s="42"/>
      <c r="H179" s="237"/>
      <c r="I179" s="34"/>
      <c r="J179" s="34"/>
    </row>
    <row r="180" spans="1:10" s="37" customFormat="1">
      <c r="A180" s="42"/>
      <c r="H180" s="237"/>
      <c r="I180" s="34"/>
      <c r="J180" s="34"/>
    </row>
    <row r="181" spans="1:10" s="37" customFormat="1">
      <c r="A181" s="42"/>
      <c r="H181" s="237"/>
      <c r="I181" s="34"/>
      <c r="J181" s="34"/>
    </row>
    <row r="182" spans="1:10" s="37" customFormat="1">
      <c r="A182" s="42"/>
      <c r="H182" s="237"/>
      <c r="I182" s="34"/>
      <c r="J182" s="34"/>
    </row>
    <row r="183" spans="1:10" s="37" customFormat="1">
      <c r="A183" s="42"/>
      <c r="H183" s="237"/>
      <c r="I183" s="34"/>
      <c r="J183" s="34"/>
    </row>
    <row r="184" spans="1:10" s="37" customFormat="1">
      <c r="A184" s="42"/>
      <c r="H184" s="237"/>
      <c r="I184" s="34"/>
      <c r="J184" s="3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7"/>
  <sheetViews>
    <sheetView topLeftCell="A65" zoomScale="90" zoomScaleNormal="90" zoomScaleSheetLayoutView="100" workbookViewId="0">
      <selection activeCell="F73" sqref="F73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41" customWidth="1"/>
    <col min="9" max="16384" width="9.140625" style="1"/>
  </cols>
  <sheetData>
    <row r="1" spans="1:8" ht="32.25" customHeight="1">
      <c r="A1" s="586" t="s">
        <v>114</v>
      </c>
      <c r="B1" s="586"/>
      <c r="C1" s="586"/>
      <c r="D1" s="586"/>
      <c r="E1" s="586"/>
      <c r="F1" s="586"/>
      <c r="G1" s="586"/>
      <c r="H1" s="586"/>
    </row>
    <row r="2" spans="1:8" ht="6.75" customHeight="1">
      <c r="A2" s="18"/>
      <c r="B2" s="18"/>
      <c r="C2" s="18"/>
      <c r="D2" s="18"/>
      <c r="E2" s="18"/>
      <c r="F2" s="18"/>
      <c r="G2" s="18"/>
      <c r="H2" s="239"/>
    </row>
    <row r="3" spans="1:8" ht="33.75" customHeight="1">
      <c r="A3" s="553" t="s">
        <v>204</v>
      </c>
      <c r="B3" s="587" t="s">
        <v>1</v>
      </c>
      <c r="C3" s="553" t="s">
        <v>484</v>
      </c>
      <c r="D3" s="553"/>
      <c r="E3" s="571" t="s">
        <v>830</v>
      </c>
      <c r="F3" s="572"/>
      <c r="G3" s="572"/>
      <c r="H3" s="573"/>
    </row>
    <row r="4" spans="1:8" ht="60" customHeight="1">
      <c r="A4" s="553"/>
      <c r="B4" s="587"/>
      <c r="C4" s="226" t="s">
        <v>481</v>
      </c>
      <c r="D4" s="6" t="s">
        <v>482</v>
      </c>
      <c r="E4" s="45" t="s">
        <v>188</v>
      </c>
      <c r="F4" s="45" t="s">
        <v>176</v>
      </c>
      <c r="G4" s="45" t="s">
        <v>199</v>
      </c>
      <c r="H4" s="229" t="s">
        <v>200</v>
      </c>
    </row>
    <row r="5" spans="1:8" ht="13.5" customHeight="1">
      <c r="A5" s="81">
        <v>1</v>
      </c>
      <c r="B5" s="98">
        <v>2</v>
      </c>
      <c r="C5" s="81">
        <v>3</v>
      </c>
      <c r="D5" s="81">
        <v>4</v>
      </c>
      <c r="E5" s="81">
        <v>5</v>
      </c>
      <c r="F5" s="98">
        <v>6</v>
      </c>
      <c r="G5" s="81">
        <v>7</v>
      </c>
      <c r="H5" s="242">
        <v>8</v>
      </c>
    </row>
    <row r="6" spans="1:8" s="41" customFormat="1" ht="29.25" customHeight="1">
      <c r="A6" s="588" t="s">
        <v>118</v>
      </c>
      <c r="B6" s="588"/>
      <c r="C6" s="588"/>
      <c r="D6" s="588"/>
      <c r="E6" s="588"/>
      <c r="F6" s="588"/>
      <c r="G6" s="588"/>
      <c r="H6" s="588"/>
    </row>
    <row r="7" spans="1:8" ht="45" customHeight="1">
      <c r="A7" s="173" t="s">
        <v>363</v>
      </c>
      <c r="B7" s="174" t="s">
        <v>364</v>
      </c>
      <c r="C7" s="481">
        <f>SUM(C8:C12)</f>
        <v>66998</v>
      </c>
      <c r="D7" s="192">
        <f>SUM(D8:D12)</f>
        <v>73942</v>
      </c>
      <c r="E7" s="192">
        <f>SUM(E8:E12)</f>
        <v>16739</v>
      </c>
      <c r="F7" s="192">
        <f>SUM(F8:F12)</f>
        <v>19297</v>
      </c>
      <c r="G7" s="192">
        <f t="shared" ref="G7:G19" si="0">F7-E7</f>
        <v>2558</v>
      </c>
      <c r="H7" s="230">
        <f>F7/E7*100</f>
        <v>115.28167751956508</v>
      </c>
    </row>
    <row r="8" spans="1:8" ht="28.5" customHeight="1">
      <c r="A8" s="199" t="s">
        <v>343</v>
      </c>
      <c r="B8" s="170" t="s">
        <v>344</v>
      </c>
      <c r="C8" s="448">
        <v>66643</v>
      </c>
      <c r="D8" s="448">
        <f>17054+18581+19010+18637</f>
        <v>73282</v>
      </c>
      <c r="E8" s="74">
        <v>16739</v>
      </c>
      <c r="F8" s="448">
        <v>18637</v>
      </c>
      <c r="G8" s="77">
        <f t="shared" si="0"/>
        <v>1898</v>
      </c>
      <c r="H8" s="230">
        <f t="shared" ref="H8:H19" si="1">F8/E8*100</f>
        <v>111.33878965290637</v>
      </c>
    </row>
    <row r="9" spans="1:8" ht="30" customHeight="1">
      <c r="A9" s="200" t="s">
        <v>453</v>
      </c>
      <c r="B9" s="170" t="s">
        <v>345</v>
      </c>
      <c r="C9" s="448"/>
      <c r="D9" s="448">
        <v>545</v>
      </c>
      <c r="E9" s="448"/>
      <c r="F9" s="448">
        <v>545</v>
      </c>
      <c r="G9" s="77">
        <f t="shared" si="0"/>
        <v>545</v>
      </c>
      <c r="H9" s="230" t="e">
        <f t="shared" si="1"/>
        <v>#DIV/0!</v>
      </c>
    </row>
    <row r="10" spans="1:8" ht="25.5" customHeight="1">
      <c r="A10" s="200" t="s">
        <v>346</v>
      </c>
      <c r="B10" s="170" t="s">
        <v>347</v>
      </c>
      <c r="C10" s="448"/>
      <c r="D10" s="448"/>
      <c r="E10" s="448"/>
      <c r="F10" s="448"/>
      <c r="G10" s="77">
        <f t="shared" si="0"/>
        <v>0</v>
      </c>
      <c r="H10" s="230" t="e">
        <f t="shared" si="1"/>
        <v>#DIV/0!</v>
      </c>
    </row>
    <row r="11" spans="1:8" ht="24.75" customHeight="1">
      <c r="A11" s="200" t="s">
        <v>454</v>
      </c>
      <c r="B11" s="170" t="s">
        <v>348</v>
      </c>
      <c r="C11" s="448"/>
      <c r="D11" s="448"/>
      <c r="E11" s="448"/>
      <c r="F11" s="448"/>
      <c r="G11" s="77">
        <f t="shared" si="0"/>
        <v>0</v>
      </c>
      <c r="H11" s="230" t="e">
        <f t="shared" si="1"/>
        <v>#DIV/0!</v>
      </c>
    </row>
    <row r="12" spans="1:8" ht="27.75" customHeight="1">
      <c r="A12" s="200" t="s">
        <v>559</v>
      </c>
      <c r="B12" s="171" t="s">
        <v>349</v>
      </c>
      <c r="C12" s="448">
        <v>355</v>
      </c>
      <c r="D12" s="448">
        <v>115</v>
      </c>
      <c r="E12" s="448"/>
      <c r="F12" s="448">
        <v>115</v>
      </c>
      <c r="G12" s="77">
        <f t="shared" si="0"/>
        <v>115</v>
      </c>
      <c r="H12" s="230" t="e">
        <f t="shared" si="1"/>
        <v>#DIV/0!</v>
      </c>
    </row>
    <row r="13" spans="1:8" ht="41.25" customHeight="1">
      <c r="A13" s="173" t="s">
        <v>350</v>
      </c>
      <c r="B13" s="174" t="s">
        <v>351</v>
      </c>
      <c r="C13" s="481">
        <f>SUM(C14:C18)</f>
        <v>-66810</v>
      </c>
      <c r="D13" s="192">
        <f>SUM(D14:D18)</f>
        <v>-73377</v>
      </c>
      <c r="E13" s="192">
        <f>SUM(E14:E18)</f>
        <v>-16739</v>
      </c>
      <c r="F13" s="192">
        <f>SUM(F14:F18)</f>
        <v>-19284</v>
      </c>
      <c r="G13" s="192">
        <f t="shared" si="0"/>
        <v>-2545</v>
      </c>
      <c r="H13" s="230">
        <f t="shared" si="1"/>
        <v>115.20401457673697</v>
      </c>
    </row>
    <row r="14" spans="1:8" ht="30.75" customHeight="1">
      <c r="A14" s="199" t="s">
        <v>352</v>
      </c>
      <c r="B14" s="170" t="s">
        <v>353</v>
      </c>
      <c r="C14" s="448">
        <v>-17335</v>
      </c>
      <c r="D14" s="448">
        <f>-4485+-4682+-5365+-5307</f>
        <v>-19839</v>
      </c>
      <c r="E14" s="74">
        <v>-3919</v>
      </c>
      <c r="F14" s="448">
        <v>-5307</v>
      </c>
      <c r="G14" s="77"/>
      <c r="H14" s="230">
        <f t="shared" si="1"/>
        <v>135.41719826486349</v>
      </c>
    </row>
    <row r="15" spans="1:8" ht="26.25" customHeight="1">
      <c r="A15" s="199" t="s">
        <v>354</v>
      </c>
      <c r="B15" s="170" t="s">
        <v>355</v>
      </c>
      <c r="C15" s="448">
        <v>-25931</v>
      </c>
      <c r="D15" s="448">
        <f>-6499+-7059+-7333+-7425</f>
        <v>-28316</v>
      </c>
      <c r="E15" s="74">
        <v>-6752</v>
      </c>
      <c r="F15" s="448">
        <v>-7425</v>
      </c>
      <c r="G15" s="77"/>
      <c r="H15" s="230">
        <f t="shared" si="1"/>
        <v>109.96741706161137</v>
      </c>
    </row>
    <row r="16" spans="1:8" ht="28.5" customHeight="1">
      <c r="A16" s="199" t="s">
        <v>356</v>
      </c>
      <c r="B16" s="170" t="s">
        <v>357</v>
      </c>
      <c r="C16" s="448" t="s">
        <v>257</v>
      </c>
      <c r="D16" s="74"/>
      <c r="E16" s="74" t="s">
        <v>257</v>
      </c>
      <c r="F16" s="74"/>
      <c r="G16" s="77"/>
      <c r="H16" s="230" t="e">
        <f t="shared" si="1"/>
        <v>#VALUE!</v>
      </c>
    </row>
    <row r="17" spans="1:8" ht="28.5" customHeight="1">
      <c r="A17" s="199" t="s">
        <v>358</v>
      </c>
      <c r="B17" s="171" t="s">
        <v>359</v>
      </c>
      <c r="C17" s="448">
        <v>-23534</v>
      </c>
      <c r="D17" s="448">
        <f>-5999+-6463+-6181+-6565</f>
        <v>-25208</v>
      </c>
      <c r="E17" s="74">
        <v>-6068</v>
      </c>
      <c r="F17" s="74">
        <v>-6565</v>
      </c>
      <c r="G17" s="77"/>
      <c r="H17" s="230">
        <f t="shared" si="1"/>
        <v>108.19050758075149</v>
      </c>
    </row>
    <row r="18" spans="1:8" ht="29.25" customHeight="1">
      <c r="A18" s="199" t="s">
        <v>360</v>
      </c>
      <c r="B18" s="171" t="s">
        <v>361</v>
      </c>
      <c r="C18" s="448">
        <v>-10</v>
      </c>
      <c r="D18" s="448">
        <f>-6+-8+-13+13</f>
        <v>-14</v>
      </c>
      <c r="E18" s="276">
        <v>0</v>
      </c>
      <c r="F18" s="74">
        <v>13</v>
      </c>
      <c r="G18" s="77"/>
      <c r="H18" s="230" t="e">
        <f t="shared" si="1"/>
        <v>#DIV/0!</v>
      </c>
    </row>
    <row r="19" spans="1:8" ht="39.75" customHeight="1">
      <c r="A19" s="175" t="s">
        <v>117</v>
      </c>
      <c r="B19" s="176" t="s">
        <v>362</v>
      </c>
      <c r="C19" s="481">
        <f t="shared" ref="C19" si="2">C7+C13</f>
        <v>188</v>
      </c>
      <c r="D19" s="192">
        <f t="shared" ref="D19:F19" si="3">D7+D13</f>
        <v>565</v>
      </c>
      <c r="E19" s="349">
        <v>-0.2</v>
      </c>
      <c r="F19" s="192">
        <f t="shared" si="3"/>
        <v>13</v>
      </c>
      <c r="G19" s="192">
        <f t="shared" si="0"/>
        <v>13.2</v>
      </c>
      <c r="H19" s="230">
        <f t="shared" si="1"/>
        <v>-6500</v>
      </c>
    </row>
    <row r="20" spans="1:8" ht="31.5" customHeight="1">
      <c r="A20" s="588" t="s">
        <v>119</v>
      </c>
      <c r="B20" s="588"/>
      <c r="C20" s="588"/>
      <c r="D20" s="588"/>
      <c r="E20" s="588"/>
      <c r="F20" s="588"/>
      <c r="G20" s="588"/>
      <c r="H20" s="588"/>
    </row>
    <row r="21" spans="1:8" ht="40.5" customHeight="1">
      <c r="A21" s="173" t="s">
        <v>399</v>
      </c>
      <c r="B21" s="188"/>
      <c r="C21" s="273">
        <f>C22+C23+C24+C25+C28</f>
        <v>0</v>
      </c>
      <c r="D21" s="273">
        <f>D22+D23+D24+D25+D28</f>
        <v>0</v>
      </c>
      <c r="E21" s="273">
        <f>E22+E23+E24+E25+E28</f>
        <v>0</v>
      </c>
      <c r="F21" s="273">
        <f>F22+F23+F24+F25+F28</f>
        <v>0</v>
      </c>
      <c r="G21" s="77">
        <f t="shared" ref="G21:G41" si="4">F21-E21</f>
        <v>0</v>
      </c>
      <c r="H21" s="443" t="e">
        <f>F21/E21*100</f>
        <v>#DIV/0!</v>
      </c>
    </row>
    <row r="22" spans="1:8" ht="28.5" customHeight="1">
      <c r="A22" s="201" t="s">
        <v>26</v>
      </c>
      <c r="B22" s="170" t="s">
        <v>402</v>
      </c>
      <c r="C22" s="74"/>
      <c r="D22" s="74"/>
      <c r="E22" s="74"/>
      <c r="F22" s="74"/>
      <c r="G22" s="77">
        <f t="shared" si="4"/>
        <v>0</v>
      </c>
      <c r="H22" s="443" t="e">
        <f t="shared" ref="H22:H31" si="5">F22/E22*100</f>
        <v>#DIV/0!</v>
      </c>
    </row>
    <row r="23" spans="1:8" ht="30" customHeight="1">
      <c r="A23" s="201" t="s">
        <v>403</v>
      </c>
      <c r="B23" s="170" t="s">
        <v>404</v>
      </c>
      <c r="C23" s="74"/>
      <c r="D23" s="74"/>
      <c r="E23" s="74"/>
      <c r="F23" s="74"/>
      <c r="G23" s="77">
        <f t="shared" si="4"/>
        <v>0</v>
      </c>
      <c r="H23" s="443" t="e">
        <f t="shared" si="5"/>
        <v>#DIV/0!</v>
      </c>
    </row>
    <row r="24" spans="1:8" ht="27" customHeight="1">
      <c r="A24" s="201" t="s">
        <v>405</v>
      </c>
      <c r="B24" s="170" t="s">
        <v>406</v>
      </c>
      <c r="C24" s="74"/>
      <c r="D24" s="74"/>
      <c r="E24" s="74"/>
      <c r="F24" s="74"/>
      <c r="G24" s="77">
        <f t="shared" si="4"/>
        <v>0</v>
      </c>
      <c r="H24" s="443" t="e">
        <f t="shared" si="5"/>
        <v>#DIV/0!</v>
      </c>
    </row>
    <row r="25" spans="1:8" ht="21.75" customHeight="1">
      <c r="A25" s="201" t="s">
        <v>123</v>
      </c>
      <c r="B25" s="217"/>
      <c r="C25" s="74"/>
      <c r="D25" s="74"/>
      <c r="E25" s="74"/>
      <c r="F25" s="74"/>
      <c r="G25" s="77">
        <f t="shared" si="4"/>
        <v>0</v>
      </c>
      <c r="H25" s="443" t="e">
        <f t="shared" si="5"/>
        <v>#DIV/0!</v>
      </c>
    </row>
    <row r="26" spans="1:8" ht="21.75" customHeight="1">
      <c r="A26" s="216" t="s">
        <v>455</v>
      </c>
      <c r="B26" s="217" t="s">
        <v>408</v>
      </c>
      <c r="C26" s="74"/>
      <c r="D26" s="74"/>
      <c r="E26" s="74"/>
      <c r="F26" s="74"/>
      <c r="G26" s="77">
        <f t="shared" si="4"/>
        <v>0</v>
      </c>
      <c r="H26" s="443" t="e">
        <f t="shared" si="5"/>
        <v>#DIV/0!</v>
      </c>
    </row>
    <row r="27" spans="1:8" ht="22.5" customHeight="1">
      <c r="A27" s="216" t="s">
        <v>456</v>
      </c>
      <c r="B27" s="217" t="s">
        <v>401</v>
      </c>
      <c r="C27" s="74"/>
      <c r="D27" s="74"/>
      <c r="E27" s="74"/>
      <c r="F27" s="74"/>
      <c r="G27" s="77">
        <f t="shared" si="4"/>
        <v>0</v>
      </c>
      <c r="H27" s="443" t="e">
        <f t="shared" si="5"/>
        <v>#DIV/0!</v>
      </c>
    </row>
    <row r="28" spans="1:8" ht="27" customHeight="1">
      <c r="A28" s="202" t="s">
        <v>407</v>
      </c>
      <c r="B28" s="203" t="s">
        <v>410</v>
      </c>
      <c r="C28" s="74"/>
      <c r="D28" s="74"/>
      <c r="E28" s="74"/>
      <c r="F28" s="74"/>
      <c r="G28" s="77">
        <f t="shared" si="4"/>
        <v>0</v>
      </c>
      <c r="H28" s="443" t="e">
        <f t="shared" si="5"/>
        <v>#DIV/0!</v>
      </c>
    </row>
    <row r="29" spans="1:8" ht="11.25" customHeight="1">
      <c r="A29" s="164" t="s">
        <v>267</v>
      </c>
      <c r="B29" s="204"/>
      <c r="C29" s="96"/>
      <c r="D29" s="96"/>
      <c r="E29" s="96"/>
      <c r="F29" s="96"/>
      <c r="G29" s="97">
        <f t="shared" si="4"/>
        <v>0</v>
      </c>
      <c r="H29" s="443" t="e">
        <f t="shared" si="5"/>
        <v>#DIV/0!</v>
      </c>
    </row>
    <row r="30" spans="1:8" ht="22.5" customHeight="1">
      <c r="A30" s="164" t="s">
        <v>277</v>
      </c>
      <c r="B30" s="205" t="s">
        <v>368</v>
      </c>
      <c r="C30" s="96"/>
      <c r="D30" s="96"/>
      <c r="E30" s="96"/>
      <c r="F30" s="96"/>
      <c r="G30" s="97">
        <f t="shared" si="4"/>
        <v>0</v>
      </c>
      <c r="H30" s="443" t="e">
        <f t="shared" si="5"/>
        <v>#DIV/0!</v>
      </c>
    </row>
    <row r="31" spans="1:8" ht="21.75" customHeight="1">
      <c r="A31" s="164" t="s">
        <v>266</v>
      </c>
      <c r="B31" s="205" t="s">
        <v>369</v>
      </c>
      <c r="C31" s="74"/>
      <c r="D31" s="74"/>
      <c r="E31" s="74"/>
      <c r="F31" s="74"/>
      <c r="G31" s="77">
        <f t="shared" si="4"/>
        <v>0</v>
      </c>
      <c r="H31" s="443" t="e">
        <f t="shared" si="5"/>
        <v>#DIV/0!</v>
      </c>
    </row>
    <row r="32" spans="1:8" ht="45.75" customHeight="1">
      <c r="A32" s="173" t="s">
        <v>400</v>
      </c>
      <c r="B32" s="174" t="s">
        <v>412</v>
      </c>
      <c r="C32" s="77">
        <f>SUM(C33:C40)</f>
        <v>-238</v>
      </c>
      <c r="D32" s="77">
        <f>SUM(D33:D40)</f>
        <v>-673</v>
      </c>
      <c r="E32" s="77">
        <f>SUM(E33:E40)</f>
        <v>-100</v>
      </c>
      <c r="F32" s="77">
        <f>SUM(F33:F40)</f>
        <v>-421</v>
      </c>
      <c r="G32" s="77">
        <f>F32-E32</f>
        <v>-321</v>
      </c>
      <c r="H32" s="443">
        <f>F32/E32*100</f>
        <v>421</v>
      </c>
    </row>
    <row r="33" spans="1:8" ht="54.75" customHeight="1">
      <c r="A33" s="201" t="s">
        <v>409</v>
      </c>
      <c r="B33" s="170" t="s">
        <v>413</v>
      </c>
      <c r="C33" s="74">
        <v>-238</v>
      </c>
      <c r="D33" s="74">
        <f>-252+-421</f>
        <v>-673</v>
      </c>
      <c r="E33" s="74">
        <v>-100</v>
      </c>
      <c r="F33" s="74">
        <v>-421</v>
      </c>
      <c r="G33" s="77">
        <f t="shared" si="4"/>
        <v>-321</v>
      </c>
      <c r="H33" s="443">
        <f t="shared" ref="H33:H41" si="6">F33/E33*100</f>
        <v>421</v>
      </c>
    </row>
    <row r="34" spans="1:8" ht="43.5" customHeight="1">
      <c r="A34" s="446" t="s">
        <v>411</v>
      </c>
      <c r="B34" s="170" t="s">
        <v>414</v>
      </c>
      <c r="C34" s="74" t="s">
        <v>257</v>
      </c>
      <c r="D34" s="74" t="s">
        <v>257</v>
      </c>
      <c r="E34" s="74" t="s">
        <v>257</v>
      </c>
      <c r="F34" s="74" t="s">
        <v>257</v>
      </c>
      <c r="G34" s="77" t="e">
        <f t="shared" si="4"/>
        <v>#VALUE!</v>
      </c>
      <c r="H34" s="443" t="e">
        <f t="shared" si="6"/>
        <v>#VALUE!</v>
      </c>
    </row>
    <row r="35" spans="1:8" ht="37.5" customHeight="1">
      <c r="A35" s="446" t="s">
        <v>417</v>
      </c>
      <c r="B35" s="170" t="s">
        <v>415</v>
      </c>
      <c r="C35" s="74" t="s">
        <v>257</v>
      </c>
      <c r="D35" s="74" t="s">
        <v>257</v>
      </c>
      <c r="E35" s="74" t="s">
        <v>257</v>
      </c>
      <c r="F35" s="74" t="s">
        <v>257</v>
      </c>
      <c r="G35" s="77" t="e">
        <f t="shared" si="4"/>
        <v>#VALUE!</v>
      </c>
      <c r="H35" s="443" t="e">
        <f t="shared" si="6"/>
        <v>#VALUE!</v>
      </c>
    </row>
    <row r="36" spans="1:8" ht="30" customHeight="1">
      <c r="A36" s="446" t="s">
        <v>46</v>
      </c>
      <c r="B36" s="170" t="s">
        <v>418</v>
      </c>
      <c r="C36" s="74" t="s">
        <v>257</v>
      </c>
      <c r="D36" s="74" t="s">
        <v>257</v>
      </c>
      <c r="E36" s="74" t="s">
        <v>257</v>
      </c>
      <c r="F36" s="74" t="s">
        <v>257</v>
      </c>
      <c r="G36" s="77" t="e">
        <f t="shared" si="4"/>
        <v>#VALUE!</v>
      </c>
      <c r="H36" s="443" t="e">
        <f t="shared" si="6"/>
        <v>#VALUE!</v>
      </c>
    </row>
    <row r="37" spans="1:8" ht="27" customHeight="1">
      <c r="A37" s="446" t="s">
        <v>360</v>
      </c>
      <c r="B37" s="171" t="s">
        <v>458</v>
      </c>
      <c r="C37" s="74" t="s">
        <v>257</v>
      </c>
      <c r="D37" s="74" t="s">
        <v>257</v>
      </c>
      <c r="E37" s="74" t="s">
        <v>257</v>
      </c>
      <c r="F37" s="74" t="s">
        <v>257</v>
      </c>
      <c r="G37" s="77" t="e">
        <f t="shared" si="4"/>
        <v>#VALUE!</v>
      </c>
      <c r="H37" s="443" t="e">
        <f t="shared" si="6"/>
        <v>#VALUE!</v>
      </c>
    </row>
    <row r="38" spans="1:8" ht="11.25" customHeight="1">
      <c r="A38" s="206" t="s">
        <v>268</v>
      </c>
      <c r="B38" s="207"/>
      <c r="C38" s="74"/>
      <c r="D38" s="74"/>
      <c r="E38" s="74"/>
      <c r="F38" s="74"/>
      <c r="G38" s="77">
        <f t="shared" si="4"/>
        <v>0</v>
      </c>
      <c r="H38" s="443" t="e">
        <f t="shared" si="6"/>
        <v>#DIV/0!</v>
      </c>
    </row>
    <row r="39" spans="1:8" ht="21.75" customHeight="1">
      <c r="A39" s="164" t="s">
        <v>277</v>
      </c>
      <c r="B39" s="208" t="s">
        <v>459</v>
      </c>
      <c r="C39" s="96" t="s">
        <v>257</v>
      </c>
      <c r="D39" s="96" t="s">
        <v>257</v>
      </c>
      <c r="E39" s="96" t="s">
        <v>257</v>
      </c>
      <c r="F39" s="96" t="s">
        <v>257</v>
      </c>
      <c r="G39" s="77" t="e">
        <f t="shared" si="4"/>
        <v>#VALUE!</v>
      </c>
      <c r="H39" s="443" t="e">
        <f t="shared" si="6"/>
        <v>#VALUE!</v>
      </c>
    </row>
    <row r="40" spans="1:8" ht="21" customHeight="1">
      <c r="A40" s="164" t="s">
        <v>416</v>
      </c>
      <c r="B40" s="208" t="s">
        <v>460</v>
      </c>
      <c r="C40" s="96" t="s">
        <v>257</v>
      </c>
      <c r="D40" s="96" t="s">
        <v>257</v>
      </c>
      <c r="E40" s="96" t="s">
        <v>257</v>
      </c>
      <c r="F40" s="96" t="s">
        <v>257</v>
      </c>
      <c r="G40" s="77" t="e">
        <f t="shared" si="4"/>
        <v>#VALUE!</v>
      </c>
      <c r="H40" s="443" t="e">
        <f t="shared" si="6"/>
        <v>#VALUE!</v>
      </c>
    </row>
    <row r="41" spans="1:8" ht="42.75" customHeight="1">
      <c r="A41" s="177" t="s">
        <v>120</v>
      </c>
      <c r="B41" s="176" t="s">
        <v>457</v>
      </c>
      <c r="C41" s="77">
        <f>SUM(C22:C24,C29:C31,C33:C37)</f>
        <v>-238</v>
      </c>
      <c r="D41" s="77">
        <f>SUM(D22:D24,D29:D31,D33:D37)</f>
        <v>-673</v>
      </c>
      <c r="E41" s="77">
        <f>SUM(E22:E24,E29:E31,E33:E37)</f>
        <v>-100</v>
      </c>
      <c r="F41" s="77">
        <f>SUM(F22:F24,F29:F31,F33:F37)</f>
        <v>-421</v>
      </c>
      <c r="G41" s="77">
        <f t="shared" si="4"/>
        <v>-321</v>
      </c>
      <c r="H41" s="443">
        <f t="shared" si="6"/>
        <v>421</v>
      </c>
    </row>
    <row r="42" spans="1:8" ht="20.100000000000001" hidden="1" customHeight="1" outlineLevel="1">
      <c r="A42" s="442"/>
      <c r="B42" s="8"/>
      <c r="C42" s="61"/>
      <c r="D42" s="61"/>
      <c r="E42" s="61"/>
      <c r="F42" s="583" t="s">
        <v>171</v>
      </c>
      <c r="G42" s="584"/>
      <c r="H42" s="585"/>
    </row>
    <row r="43" spans="1:8" ht="20.100000000000001" hidden="1" customHeight="1" outlineLevel="1">
      <c r="A43" s="442"/>
      <c r="B43" s="8"/>
      <c r="C43" s="61"/>
      <c r="D43" s="61"/>
      <c r="E43" s="61"/>
      <c r="F43" s="583" t="s">
        <v>206</v>
      </c>
      <c r="G43" s="584"/>
      <c r="H43" s="585"/>
    </row>
    <row r="44" spans="1:8" ht="30" customHeight="1" collapsed="1">
      <c r="A44" s="588" t="s">
        <v>121</v>
      </c>
      <c r="B44" s="588"/>
      <c r="C44" s="588"/>
      <c r="D44" s="588"/>
      <c r="E44" s="588"/>
      <c r="F44" s="588"/>
      <c r="G44" s="588"/>
      <c r="H44" s="588"/>
    </row>
    <row r="45" spans="1:8" ht="39" customHeight="1">
      <c r="A45" s="209" t="s">
        <v>419</v>
      </c>
      <c r="B45" s="210" t="s">
        <v>420</v>
      </c>
      <c r="C45" s="273">
        <f>C46+C47+C51+C55+C56</f>
        <v>0</v>
      </c>
      <c r="D45" s="273">
        <f>D46+D47+D51+D55+D56</f>
        <v>0</v>
      </c>
      <c r="E45" s="273">
        <f>E46+E47+E51+E55+E56</f>
        <v>0</v>
      </c>
      <c r="F45" s="273">
        <f>F46+F47+F51+F55+F56</f>
        <v>0</v>
      </c>
      <c r="G45" s="77">
        <f t="shared" ref="G45:G68" si="7">F45-E45</f>
        <v>0</v>
      </c>
      <c r="H45" s="443" t="e">
        <f>F45/E45*100</f>
        <v>#DIV/0!</v>
      </c>
    </row>
    <row r="46" spans="1:8" ht="24" customHeight="1">
      <c r="A46" s="211" t="s">
        <v>488</v>
      </c>
      <c r="B46" s="212" t="s">
        <v>421</v>
      </c>
      <c r="C46" s="74"/>
      <c r="D46" s="74"/>
      <c r="E46" s="74"/>
      <c r="F46" s="74"/>
      <c r="G46" s="77">
        <f t="shared" si="7"/>
        <v>0</v>
      </c>
      <c r="H46" s="443" t="e">
        <f t="shared" ref="H46:H56" si="8">F46/E46*100</f>
        <v>#DIV/0!</v>
      </c>
    </row>
    <row r="47" spans="1:8" ht="37.5" customHeight="1">
      <c r="A47" s="446" t="s">
        <v>448</v>
      </c>
      <c r="B47" s="212" t="s">
        <v>422</v>
      </c>
      <c r="C47" s="74"/>
      <c r="D47" s="74"/>
      <c r="E47" s="74"/>
      <c r="F47" s="74"/>
      <c r="G47" s="77">
        <f t="shared" si="7"/>
        <v>0</v>
      </c>
      <c r="H47" s="443" t="e">
        <f t="shared" si="8"/>
        <v>#DIV/0!</v>
      </c>
    </row>
    <row r="48" spans="1:8" ht="20.100000000000001" customHeight="1">
      <c r="A48" s="164" t="s">
        <v>78</v>
      </c>
      <c r="B48" s="213" t="s">
        <v>423</v>
      </c>
      <c r="C48" s="96"/>
      <c r="D48" s="96"/>
      <c r="E48" s="96"/>
      <c r="F48" s="96"/>
      <c r="G48" s="97">
        <f t="shared" si="7"/>
        <v>0</v>
      </c>
      <c r="H48" s="443" t="e">
        <f t="shared" si="8"/>
        <v>#DIV/0!</v>
      </c>
    </row>
    <row r="49" spans="1:8" ht="17.25" customHeight="1">
      <c r="A49" s="164" t="s">
        <v>79</v>
      </c>
      <c r="B49" s="213" t="s">
        <v>424</v>
      </c>
      <c r="C49" s="96"/>
      <c r="D49" s="96"/>
      <c r="E49" s="96"/>
      <c r="F49" s="96"/>
      <c r="G49" s="97">
        <f t="shared" si="7"/>
        <v>0</v>
      </c>
      <c r="H49" s="443" t="e">
        <f t="shared" si="8"/>
        <v>#DIV/0!</v>
      </c>
    </row>
    <row r="50" spans="1:8" ht="18" customHeight="1">
      <c r="A50" s="164" t="s">
        <v>90</v>
      </c>
      <c r="B50" s="213" t="s">
        <v>425</v>
      </c>
      <c r="C50" s="96"/>
      <c r="D50" s="96"/>
      <c r="E50" s="96"/>
      <c r="F50" s="96"/>
      <c r="G50" s="97">
        <f t="shared" si="7"/>
        <v>0</v>
      </c>
      <c r="H50" s="443" t="e">
        <f t="shared" si="8"/>
        <v>#DIV/0!</v>
      </c>
    </row>
    <row r="51" spans="1:8" ht="37.5" customHeight="1">
      <c r="A51" s="446" t="s">
        <v>449</v>
      </c>
      <c r="B51" s="212" t="s">
        <v>426</v>
      </c>
      <c r="C51" s="74"/>
      <c r="D51" s="74"/>
      <c r="E51" s="74"/>
      <c r="F51" s="74"/>
      <c r="G51" s="77">
        <f t="shared" si="7"/>
        <v>0</v>
      </c>
      <c r="H51" s="443" t="e">
        <f t="shared" si="8"/>
        <v>#DIV/0!</v>
      </c>
    </row>
    <row r="52" spans="1:8" ht="20.100000000000001" customHeight="1">
      <c r="A52" s="164" t="s">
        <v>78</v>
      </c>
      <c r="B52" s="213" t="s">
        <v>427</v>
      </c>
      <c r="C52" s="96"/>
      <c r="D52" s="96"/>
      <c r="E52" s="96"/>
      <c r="F52" s="96"/>
      <c r="G52" s="97">
        <f t="shared" si="7"/>
        <v>0</v>
      </c>
      <c r="H52" s="443" t="e">
        <f t="shared" si="8"/>
        <v>#DIV/0!</v>
      </c>
    </row>
    <row r="53" spans="1:8" ht="20.100000000000001" customHeight="1">
      <c r="A53" s="164" t="s">
        <v>79</v>
      </c>
      <c r="B53" s="213" t="s">
        <v>428</v>
      </c>
      <c r="C53" s="96"/>
      <c r="D53" s="96"/>
      <c r="E53" s="96"/>
      <c r="F53" s="96"/>
      <c r="G53" s="97">
        <f t="shared" si="7"/>
        <v>0</v>
      </c>
      <c r="H53" s="443" t="e">
        <f t="shared" si="8"/>
        <v>#DIV/0!</v>
      </c>
    </row>
    <row r="54" spans="1:8" ht="20.100000000000001" customHeight="1">
      <c r="A54" s="164" t="s">
        <v>90</v>
      </c>
      <c r="B54" s="213" t="s">
        <v>429</v>
      </c>
      <c r="C54" s="96"/>
      <c r="D54" s="96"/>
      <c r="E54" s="96"/>
      <c r="F54" s="96"/>
      <c r="G54" s="97">
        <f t="shared" si="7"/>
        <v>0</v>
      </c>
      <c r="H54" s="443" t="e">
        <f t="shared" si="8"/>
        <v>#DIV/0!</v>
      </c>
    </row>
    <row r="55" spans="1:8" ht="24.75" customHeight="1">
      <c r="A55" s="446" t="s">
        <v>430</v>
      </c>
      <c r="B55" s="212" t="s">
        <v>431</v>
      </c>
      <c r="C55" s="74"/>
      <c r="D55" s="74"/>
      <c r="E55" s="74"/>
      <c r="F55" s="74"/>
      <c r="G55" s="77">
        <f t="shared" si="7"/>
        <v>0</v>
      </c>
      <c r="H55" s="443" t="e">
        <f t="shared" si="8"/>
        <v>#DIV/0!</v>
      </c>
    </row>
    <row r="56" spans="1:8" ht="24" customHeight="1">
      <c r="A56" s="446" t="s">
        <v>432</v>
      </c>
      <c r="B56" s="212" t="s">
        <v>433</v>
      </c>
      <c r="C56" s="74"/>
      <c r="D56" s="74"/>
      <c r="E56" s="74"/>
      <c r="F56" s="74"/>
      <c r="G56" s="77">
        <f t="shared" si="7"/>
        <v>0</v>
      </c>
      <c r="H56" s="443" t="e">
        <f t="shared" si="8"/>
        <v>#DIV/0!</v>
      </c>
    </row>
    <row r="57" spans="1:8" ht="41.25" customHeight="1">
      <c r="A57" s="173" t="s">
        <v>434</v>
      </c>
      <c r="B57" s="174" t="s">
        <v>435</v>
      </c>
      <c r="C57" s="289">
        <f>SUM(C58:C59,C63,C67)</f>
        <v>0</v>
      </c>
      <c r="D57" s="447">
        <f>SUM(D58:D59,D63,D67)</f>
        <v>0</v>
      </c>
      <c r="E57" s="273">
        <f>SUM(E58:E59,E63,E67)</f>
        <v>3</v>
      </c>
      <c r="F57" s="444">
        <f>SUM(F58:F59,F63,F67)</f>
        <v>0</v>
      </c>
      <c r="G57" s="77">
        <f t="shared" si="7"/>
        <v>-3</v>
      </c>
      <c r="H57" s="443">
        <f>F57/E57*100</f>
        <v>0</v>
      </c>
    </row>
    <row r="58" spans="1:8" ht="44.25" customHeight="1">
      <c r="A58" s="446" t="s">
        <v>436</v>
      </c>
      <c r="B58" s="171" t="s">
        <v>437</v>
      </c>
      <c r="C58" s="288" t="s">
        <v>491</v>
      </c>
      <c r="D58" s="288"/>
      <c r="E58" s="276">
        <v>3</v>
      </c>
      <c r="F58" s="74"/>
      <c r="G58" s="77">
        <f t="shared" si="7"/>
        <v>-3</v>
      </c>
      <c r="H58" s="443">
        <f t="shared" ref="H58:H73" si="9">F58/E58*100</f>
        <v>0</v>
      </c>
    </row>
    <row r="59" spans="1:8" ht="37.5" customHeight="1">
      <c r="A59" s="446" t="s">
        <v>450</v>
      </c>
      <c r="B59" s="171" t="s">
        <v>438</v>
      </c>
      <c r="C59" s="288" t="s">
        <v>257</v>
      </c>
      <c r="D59" s="288" t="s">
        <v>257</v>
      </c>
      <c r="E59" s="74" t="s">
        <v>257</v>
      </c>
      <c r="F59" s="74" t="s">
        <v>257</v>
      </c>
      <c r="G59" s="77" t="e">
        <f t="shared" si="7"/>
        <v>#VALUE!</v>
      </c>
      <c r="H59" s="443" t="e">
        <f t="shared" si="9"/>
        <v>#VALUE!</v>
      </c>
    </row>
    <row r="60" spans="1:8" ht="20.100000000000001" customHeight="1">
      <c r="A60" s="164" t="s">
        <v>78</v>
      </c>
      <c r="B60" s="214" t="s">
        <v>439</v>
      </c>
      <c r="C60" s="290" t="s">
        <v>257</v>
      </c>
      <c r="D60" s="290" t="s">
        <v>257</v>
      </c>
      <c r="E60" s="96" t="s">
        <v>257</v>
      </c>
      <c r="F60" s="96" t="s">
        <v>257</v>
      </c>
      <c r="G60" s="77" t="e">
        <f t="shared" si="7"/>
        <v>#VALUE!</v>
      </c>
      <c r="H60" s="443" t="e">
        <f t="shared" si="9"/>
        <v>#VALUE!</v>
      </c>
    </row>
    <row r="61" spans="1:8" ht="20.100000000000001" customHeight="1">
      <c r="A61" s="164" t="s">
        <v>79</v>
      </c>
      <c r="B61" s="214" t="s">
        <v>440</v>
      </c>
      <c r="C61" s="290" t="s">
        <v>257</v>
      </c>
      <c r="D61" s="290" t="s">
        <v>257</v>
      </c>
      <c r="E61" s="96" t="s">
        <v>257</v>
      </c>
      <c r="F61" s="96" t="s">
        <v>257</v>
      </c>
      <c r="G61" s="77" t="e">
        <f t="shared" si="7"/>
        <v>#VALUE!</v>
      </c>
      <c r="H61" s="443" t="e">
        <f t="shared" si="9"/>
        <v>#VALUE!</v>
      </c>
    </row>
    <row r="62" spans="1:8" ht="20.100000000000001" customHeight="1">
      <c r="A62" s="164" t="s">
        <v>90</v>
      </c>
      <c r="B62" s="214" t="s">
        <v>441</v>
      </c>
      <c r="C62" s="290" t="s">
        <v>257</v>
      </c>
      <c r="D62" s="290" t="s">
        <v>257</v>
      </c>
      <c r="E62" s="96" t="s">
        <v>257</v>
      </c>
      <c r="F62" s="96" t="s">
        <v>257</v>
      </c>
      <c r="G62" s="77" t="e">
        <f t="shared" si="7"/>
        <v>#VALUE!</v>
      </c>
      <c r="H62" s="443" t="e">
        <f t="shared" si="9"/>
        <v>#VALUE!</v>
      </c>
    </row>
    <row r="63" spans="1:8" ht="40.5" customHeight="1">
      <c r="A63" s="446" t="s">
        <v>451</v>
      </c>
      <c r="B63" s="171" t="s">
        <v>442</v>
      </c>
      <c r="C63" s="288" t="s">
        <v>257</v>
      </c>
      <c r="D63" s="288" t="s">
        <v>257</v>
      </c>
      <c r="E63" s="74" t="s">
        <v>257</v>
      </c>
      <c r="F63" s="74" t="s">
        <v>257</v>
      </c>
      <c r="G63" s="77" t="e">
        <f t="shared" si="7"/>
        <v>#VALUE!</v>
      </c>
      <c r="H63" s="443" t="e">
        <f t="shared" si="9"/>
        <v>#VALUE!</v>
      </c>
    </row>
    <row r="64" spans="1:8" ht="20.100000000000001" customHeight="1">
      <c r="A64" s="164" t="s">
        <v>78</v>
      </c>
      <c r="B64" s="214" t="s">
        <v>443</v>
      </c>
      <c r="C64" s="290" t="s">
        <v>257</v>
      </c>
      <c r="D64" s="290" t="s">
        <v>257</v>
      </c>
      <c r="E64" s="96" t="s">
        <v>257</v>
      </c>
      <c r="F64" s="96" t="s">
        <v>257</v>
      </c>
      <c r="G64" s="77" t="e">
        <f t="shared" si="7"/>
        <v>#VALUE!</v>
      </c>
      <c r="H64" s="443" t="e">
        <f t="shared" si="9"/>
        <v>#VALUE!</v>
      </c>
    </row>
    <row r="65" spans="1:8" ht="20.100000000000001" customHeight="1">
      <c r="A65" s="164" t="s">
        <v>79</v>
      </c>
      <c r="B65" s="214" t="s">
        <v>444</v>
      </c>
      <c r="C65" s="290" t="s">
        <v>257</v>
      </c>
      <c r="D65" s="290" t="s">
        <v>257</v>
      </c>
      <c r="E65" s="96" t="s">
        <v>257</v>
      </c>
      <c r="F65" s="96" t="s">
        <v>257</v>
      </c>
      <c r="G65" s="77" t="e">
        <f t="shared" si="7"/>
        <v>#VALUE!</v>
      </c>
      <c r="H65" s="443" t="e">
        <f t="shared" si="9"/>
        <v>#VALUE!</v>
      </c>
    </row>
    <row r="66" spans="1:8" ht="20.100000000000001" customHeight="1">
      <c r="A66" s="164" t="s">
        <v>90</v>
      </c>
      <c r="B66" s="214" t="s">
        <v>445</v>
      </c>
      <c r="C66" s="290" t="s">
        <v>257</v>
      </c>
      <c r="D66" s="290" t="s">
        <v>257</v>
      </c>
      <c r="E66" s="96" t="s">
        <v>257</v>
      </c>
      <c r="F66" s="96" t="s">
        <v>257</v>
      </c>
      <c r="G66" s="77" t="e">
        <f t="shared" si="7"/>
        <v>#VALUE!</v>
      </c>
      <c r="H66" s="443" t="e">
        <f t="shared" si="9"/>
        <v>#VALUE!</v>
      </c>
    </row>
    <row r="67" spans="1:8" ht="24" customHeight="1">
      <c r="A67" s="446" t="s">
        <v>360</v>
      </c>
      <c r="B67" s="171" t="s">
        <v>446</v>
      </c>
      <c r="C67" s="288" t="s">
        <v>257</v>
      </c>
      <c r="D67" s="288" t="s">
        <v>257</v>
      </c>
      <c r="E67" s="74" t="s">
        <v>257</v>
      </c>
      <c r="F67" s="74" t="s">
        <v>257</v>
      </c>
      <c r="G67" s="77" t="e">
        <f t="shared" si="7"/>
        <v>#VALUE!</v>
      </c>
      <c r="H67" s="443" t="e">
        <f t="shared" si="9"/>
        <v>#VALUE!</v>
      </c>
    </row>
    <row r="68" spans="1:8" ht="31.5" customHeight="1">
      <c r="A68" s="177" t="s">
        <v>122</v>
      </c>
      <c r="B68" s="176" t="s">
        <v>447</v>
      </c>
      <c r="C68" s="289">
        <f>SUM(C57,C45)</f>
        <v>0</v>
      </c>
      <c r="D68" s="447">
        <f>SUM(D57,D45)</f>
        <v>0</v>
      </c>
      <c r="E68" s="273">
        <f>SUM(E57,E45)</f>
        <v>3</v>
      </c>
      <c r="F68" s="444">
        <f>SUM(F57,F45)</f>
        <v>0</v>
      </c>
      <c r="G68" s="77">
        <f t="shared" si="7"/>
        <v>-3</v>
      </c>
      <c r="H68" s="443">
        <f t="shared" si="9"/>
        <v>0</v>
      </c>
    </row>
    <row r="69" spans="1:8" s="13" customFormat="1" ht="27.75" customHeight="1">
      <c r="A69" s="441" t="s">
        <v>230</v>
      </c>
      <c r="B69" s="445"/>
      <c r="C69" s="288"/>
      <c r="D69" s="288"/>
      <c r="E69" s="276"/>
      <c r="F69" s="74"/>
      <c r="G69" s="77">
        <f>F69-E69</f>
        <v>0</v>
      </c>
      <c r="H69" s="443" t="e">
        <f t="shared" si="9"/>
        <v>#DIV/0!</v>
      </c>
    </row>
    <row r="70" spans="1:8" s="13" customFormat="1" ht="29.25" customHeight="1">
      <c r="A70" s="181" t="s">
        <v>27</v>
      </c>
      <c r="B70" s="215">
        <v>3600</v>
      </c>
      <c r="C70" s="481">
        <v>2112</v>
      </c>
      <c r="D70" s="291">
        <v>2062</v>
      </c>
      <c r="E70" s="279">
        <v>2190.4</v>
      </c>
      <c r="F70" s="192">
        <v>2362</v>
      </c>
      <c r="G70" s="192">
        <f>F70-E70</f>
        <v>171.59999999999991</v>
      </c>
      <c r="H70" s="443">
        <f t="shared" si="9"/>
        <v>107.83418553688824</v>
      </c>
    </row>
    <row r="71" spans="1:8" s="13" customFormat="1" ht="25.5" customHeight="1">
      <c r="A71" s="59" t="s">
        <v>207</v>
      </c>
      <c r="B71" s="445">
        <v>3610</v>
      </c>
      <c r="C71" s="448"/>
      <c r="D71" s="288"/>
      <c r="E71" s="74"/>
      <c r="F71" s="74"/>
      <c r="G71" s="77">
        <f>F71-E71</f>
        <v>0</v>
      </c>
      <c r="H71" s="443" t="e">
        <f t="shared" si="9"/>
        <v>#DIV/0!</v>
      </c>
    </row>
    <row r="72" spans="1:8" s="13" customFormat="1" ht="28.5" customHeight="1">
      <c r="A72" s="181" t="s">
        <v>47</v>
      </c>
      <c r="B72" s="215">
        <v>3620</v>
      </c>
      <c r="C72" s="486">
        <f t="shared" ref="C72" si="10">C70+C73+C71</f>
        <v>2062</v>
      </c>
      <c r="D72" s="315">
        <v>1954</v>
      </c>
      <c r="E72" s="348">
        <v>2093.1999999999998</v>
      </c>
      <c r="F72" s="476">
        <v>1954</v>
      </c>
      <c r="G72" s="192">
        <f>F72-E72</f>
        <v>-139.19999999999982</v>
      </c>
      <c r="H72" s="443">
        <f t="shared" si="9"/>
        <v>93.349894897764202</v>
      </c>
    </row>
    <row r="73" spans="1:8" s="13" customFormat="1" ht="33" customHeight="1">
      <c r="A73" s="181" t="s">
        <v>28</v>
      </c>
      <c r="B73" s="215">
        <v>3630</v>
      </c>
      <c r="C73" s="485">
        <v>-50</v>
      </c>
      <c r="D73" s="280">
        <f>D19+D41+D68</f>
        <v>-108</v>
      </c>
      <c r="E73" s="280">
        <f>E19+E41+E68</f>
        <v>-97.2</v>
      </c>
      <c r="F73" s="280">
        <f>F19+F41+F68</f>
        <v>-408</v>
      </c>
      <c r="G73" s="77">
        <f>G19+G41+G68</f>
        <v>-310.8</v>
      </c>
      <c r="H73" s="443">
        <f t="shared" si="9"/>
        <v>419.75308641975306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40"/>
    </row>
    <row r="75" spans="1:8" s="2" customFormat="1" ht="27.75" customHeight="1">
      <c r="A75" s="85" t="s">
        <v>495</v>
      </c>
      <c r="B75" s="536" t="s">
        <v>452</v>
      </c>
      <c r="C75" s="536"/>
      <c r="D75" s="143"/>
      <c r="E75" s="87"/>
      <c r="F75" s="543" t="s">
        <v>182</v>
      </c>
      <c r="G75" s="543"/>
      <c r="H75" s="543"/>
    </row>
    <row r="76" spans="1:8">
      <c r="A76" s="104" t="s">
        <v>184</v>
      </c>
      <c r="B76" s="567" t="s">
        <v>68</v>
      </c>
      <c r="C76" s="567"/>
      <c r="D76" s="221"/>
      <c r="E76" s="105"/>
      <c r="F76" s="574" t="s">
        <v>238</v>
      </c>
      <c r="G76" s="574"/>
      <c r="H76" s="574"/>
    </row>
    <row r="77" spans="1:8">
      <c r="A77" s="378" t="s">
        <v>566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12" zoomScaleNormal="100" zoomScaleSheetLayoutView="55" workbookViewId="0">
      <selection activeCell="D14" sqref="D14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171</v>
      </c>
    </row>
    <row r="2" spans="1:15" hidden="1" outlineLevel="1">
      <c r="H2" s="24" t="s">
        <v>161</v>
      </c>
    </row>
    <row r="3" spans="1:15" ht="63.75" customHeight="1" collapsed="1">
      <c r="A3" s="586" t="s">
        <v>154</v>
      </c>
      <c r="B3" s="586"/>
      <c r="C3" s="586"/>
      <c r="D3" s="586"/>
      <c r="E3" s="586"/>
      <c r="F3" s="586"/>
      <c r="G3" s="586"/>
      <c r="H3" s="586"/>
    </row>
    <row r="4" spans="1:15">
      <c r="A4" s="590"/>
      <c r="B4" s="590"/>
      <c r="C4" s="590"/>
      <c r="D4" s="590"/>
      <c r="E4" s="590"/>
      <c r="F4" s="590"/>
      <c r="G4" s="590"/>
      <c r="H4" s="590"/>
    </row>
    <row r="5" spans="1:15" ht="58.5" customHeight="1">
      <c r="A5" s="592" t="s">
        <v>204</v>
      </c>
      <c r="B5" s="551" t="s">
        <v>12</v>
      </c>
      <c r="C5" s="595" t="s">
        <v>484</v>
      </c>
      <c r="D5" s="596"/>
      <c r="E5" s="571" t="s">
        <v>1132</v>
      </c>
      <c r="F5" s="572"/>
      <c r="G5" s="572"/>
      <c r="H5" s="573"/>
    </row>
    <row r="6" spans="1:15" ht="75.75" customHeight="1">
      <c r="A6" s="593"/>
      <c r="B6" s="551"/>
      <c r="C6" s="226" t="s">
        <v>481</v>
      </c>
      <c r="D6" s="6" t="s">
        <v>482</v>
      </c>
      <c r="E6" s="45" t="s">
        <v>188</v>
      </c>
      <c r="F6" s="45" t="s">
        <v>176</v>
      </c>
      <c r="G6" s="45" t="s">
        <v>199</v>
      </c>
      <c r="H6" s="45" t="s">
        <v>200</v>
      </c>
    </row>
    <row r="7" spans="1:15" ht="15.75" customHeight="1">
      <c r="A7" s="144">
        <v>1</v>
      </c>
      <c r="B7" s="82">
        <v>2</v>
      </c>
      <c r="C7" s="144">
        <v>3</v>
      </c>
      <c r="D7" s="144">
        <v>4</v>
      </c>
      <c r="E7" s="144">
        <v>5</v>
      </c>
      <c r="F7" s="82">
        <v>6</v>
      </c>
      <c r="G7" s="144">
        <v>7</v>
      </c>
      <c r="H7" s="82">
        <v>8</v>
      </c>
    </row>
    <row r="8" spans="1:15" s="4" customFormat="1" ht="63" customHeight="1">
      <c r="A8" s="180" t="s">
        <v>70</v>
      </c>
      <c r="B8" s="189">
        <v>4000</v>
      </c>
      <c r="C8" s="77">
        <f>SUM(C9:C14)</f>
        <v>238</v>
      </c>
      <c r="D8" s="77">
        <f>SUM(D9:D14)</f>
        <v>673</v>
      </c>
      <c r="E8" s="77">
        <f>SUM(E9:E14)</f>
        <v>100</v>
      </c>
      <c r="F8" s="77">
        <f>SUM(F9:F14)</f>
        <v>421</v>
      </c>
      <c r="G8" s="77">
        <f t="shared" ref="G8:G14" si="0">F8-E8</f>
        <v>321</v>
      </c>
      <c r="H8" s="243">
        <f>F8/E8*100</f>
        <v>421</v>
      </c>
    </row>
    <row r="9" spans="1:15" ht="47.25" customHeight="1">
      <c r="A9" s="7" t="s">
        <v>461</v>
      </c>
      <c r="B9" s="107" t="s">
        <v>160</v>
      </c>
      <c r="C9" s="74"/>
      <c r="D9" s="74"/>
      <c r="E9" s="74"/>
      <c r="F9" s="74"/>
      <c r="G9" s="77">
        <f t="shared" si="0"/>
        <v>0</v>
      </c>
      <c r="H9" s="243" t="e">
        <f t="shared" ref="H9:H14" si="1">F9/E9*100</f>
        <v>#DIV/0!</v>
      </c>
    </row>
    <row r="10" spans="1:15" ht="57" customHeight="1">
      <c r="A10" s="7" t="s">
        <v>462</v>
      </c>
      <c r="B10" s="106">
        <v>4020</v>
      </c>
      <c r="C10" s="74">
        <v>238</v>
      </c>
      <c r="D10" s="74">
        <v>673</v>
      </c>
      <c r="E10" s="74">
        <v>100</v>
      </c>
      <c r="F10" s="74">
        <v>421</v>
      </c>
      <c r="G10" s="77">
        <f t="shared" si="0"/>
        <v>321</v>
      </c>
      <c r="H10" s="243">
        <f t="shared" si="1"/>
        <v>421</v>
      </c>
      <c r="O10" s="18"/>
    </row>
    <row r="11" spans="1:15" ht="69.75" customHeight="1">
      <c r="A11" s="7" t="s">
        <v>463</v>
      </c>
      <c r="B11" s="107">
        <v>4030</v>
      </c>
      <c r="C11" s="74"/>
      <c r="D11" s="74"/>
      <c r="E11" s="74"/>
      <c r="F11" s="74"/>
      <c r="G11" s="77">
        <f t="shared" si="0"/>
        <v>0</v>
      </c>
      <c r="H11" s="243" t="e">
        <f t="shared" si="1"/>
        <v>#DIV/0!</v>
      </c>
      <c r="N11" s="18"/>
    </row>
    <row r="12" spans="1:15" ht="61.5" customHeight="1">
      <c r="A12" s="7" t="s">
        <v>464</v>
      </c>
      <c r="B12" s="106">
        <v>4040</v>
      </c>
      <c r="C12" s="74"/>
      <c r="D12" s="74"/>
      <c r="E12" s="74"/>
      <c r="F12" s="74"/>
      <c r="G12" s="77">
        <f t="shared" si="0"/>
        <v>0</v>
      </c>
      <c r="H12" s="243" t="e">
        <f t="shared" si="1"/>
        <v>#DIV/0!</v>
      </c>
    </row>
    <row r="13" spans="1:15" ht="82.5" customHeight="1">
      <c r="A13" s="7" t="s">
        <v>465</v>
      </c>
      <c r="B13" s="107">
        <v>4050</v>
      </c>
      <c r="C13" s="74"/>
      <c r="D13" s="74"/>
      <c r="E13" s="74"/>
      <c r="F13" s="74" t="s">
        <v>831</v>
      </c>
      <c r="G13" s="77" t="e">
        <f t="shared" si="0"/>
        <v>#VALUE!</v>
      </c>
      <c r="H13" s="243" t="e">
        <f t="shared" si="1"/>
        <v>#VALUE!</v>
      </c>
    </row>
    <row r="14" spans="1:15" ht="53.25" customHeight="1">
      <c r="A14" s="7" t="s">
        <v>489</v>
      </c>
      <c r="B14" s="106">
        <v>4060</v>
      </c>
      <c r="C14" s="74"/>
      <c r="D14" s="74"/>
      <c r="E14" s="74"/>
      <c r="F14" s="74"/>
      <c r="G14" s="77">
        <f t="shared" si="0"/>
        <v>0</v>
      </c>
      <c r="H14" s="243" t="e">
        <f t="shared" si="1"/>
        <v>#DIV/0!</v>
      </c>
    </row>
    <row r="15" spans="1:15" ht="57.75" customHeight="1">
      <c r="A15" s="594" t="s">
        <v>370</v>
      </c>
      <c r="B15" s="594"/>
      <c r="C15" s="594"/>
      <c r="D15" s="594"/>
      <c r="E15" s="594"/>
      <c r="F15" s="594"/>
      <c r="G15" s="594"/>
      <c r="H15" s="594"/>
      <c r="I15" s="172"/>
      <c r="J15" s="172"/>
      <c r="K15" s="172"/>
    </row>
    <row r="16" spans="1:15" ht="43.5" customHeight="1">
      <c r="A16" s="85" t="s">
        <v>495</v>
      </c>
      <c r="B16" s="86"/>
      <c r="C16" s="143" t="s">
        <v>466</v>
      </c>
      <c r="D16" s="143"/>
      <c r="E16" s="87"/>
      <c r="F16" s="543" t="s">
        <v>565</v>
      </c>
      <c r="G16" s="543"/>
      <c r="H16" s="543"/>
    </row>
    <row r="17" spans="1:8" s="1" customFormat="1">
      <c r="A17" s="88" t="s">
        <v>67</v>
      </c>
      <c r="B17" s="89"/>
      <c r="C17" s="88" t="s">
        <v>68</v>
      </c>
      <c r="D17" s="88"/>
      <c r="E17" s="89"/>
      <c r="F17" s="591" t="s">
        <v>238</v>
      </c>
      <c r="G17" s="591"/>
      <c r="H17" s="591"/>
    </row>
    <row r="18" spans="1:8">
      <c r="A18" s="589" t="s">
        <v>567</v>
      </c>
      <c r="B18" s="589"/>
      <c r="C18" s="589"/>
      <c r="D18" s="88"/>
      <c r="E18" s="88"/>
      <c r="F18" s="88"/>
      <c r="G18" s="88"/>
      <c r="H18" s="88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zoomScaleNormal="100" zoomScaleSheetLayoutView="75" workbookViewId="0">
      <selection activeCell="F4" sqref="F4"/>
    </sheetView>
  </sheetViews>
  <sheetFormatPr defaultRowHeight="12.75"/>
  <cols>
    <col min="1" max="1" width="33.42578125" style="26" customWidth="1"/>
    <col min="2" max="2" width="6" style="26" customWidth="1"/>
    <col min="3" max="3" width="15.140625" style="26" customWidth="1"/>
    <col min="4" max="4" width="11.42578125" style="26" customWidth="1"/>
    <col min="5" max="5" width="10.42578125" style="26" customWidth="1"/>
    <col min="6" max="6" width="11.140625" style="26" customWidth="1"/>
    <col min="7" max="7" width="10.5703125" style="26" customWidth="1"/>
    <col min="8" max="8" width="11.5703125" style="26" customWidth="1"/>
    <col min="9" max="9" width="14.2851562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600" t="s">
        <v>156</v>
      </c>
      <c r="B1" s="600"/>
      <c r="C1" s="600"/>
      <c r="D1" s="600"/>
      <c r="E1" s="600"/>
      <c r="F1" s="600"/>
      <c r="G1" s="600"/>
      <c r="H1" s="600"/>
      <c r="I1" s="600"/>
    </row>
    <row r="2" spans="1:9" ht="9.75" customHeight="1">
      <c r="A2" s="360"/>
      <c r="B2" s="360"/>
      <c r="C2" s="360"/>
      <c r="D2" s="360"/>
      <c r="E2" s="360"/>
      <c r="F2" s="360"/>
      <c r="G2" s="360"/>
      <c r="H2" s="360"/>
      <c r="I2" s="360"/>
    </row>
    <row r="3" spans="1:9" ht="30.75" customHeight="1">
      <c r="A3" s="601" t="s">
        <v>204</v>
      </c>
      <c r="B3" s="601" t="s">
        <v>1</v>
      </c>
      <c r="C3" s="601" t="s">
        <v>83</v>
      </c>
      <c r="D3" s="597" t="s">
        <v>484</v>
      </c>
      <c r="E3" s="569"/>
      <c r="F3" s="603" t="s">
        <v>830</v>
      </c>
      <c r="G3" s="603"/>
      <c r="H3" s="603"/>
      <c r="I3" s="601" t="s">
        <v>231</v>
      </c>
    </row>
    <row r="4" spans="1:9" ht="59.25" customHeight="1">
      <c r="A4" s="602"/>
      <c r="B4" s="602"/>
      <c r="C4" s="602"/>
      <c r="D4" s="357" t="s">
        <v>481</v>
      </c>
      <c r="E4" s="356" t="s">
        <v>482</v>
      </c>
      <c r="F4" s="357" t="s">
        <v>188</v>
      </c>
      <c r="G4" s="357" t="s">
        <v>176</v>
      </c>
      <c r="H4" s="357" t="s">
        <v>199</v>
      </c>
      <c r="I4" s="602"/>
    </row>
    <row r="5" spans="1:9" s="43" customFormat="1" ht="13.5" customHeight="1">
      <c r="A5" s="358">
        <v>1</v>
      </c>
      <c r="B5" s="358">
        <v>2</v>
      </c>
      <c r="C5" s="358">
        <v>3</v>
      </c>
      <c r="D5" s="358">
        <v>4</v>
      </c>
      <c r="E5" s="358"/>
      <c r="F5" s="358">
        <v>5</v>
      </c>
      <c r="G5" s="358">
        <v>6</v>
      </c>
      <c r="H5" s="358">
        <v>7</v>
      </c>
      <c r="I5" s="358">
        <v>8</v>
      </c>
    </row>
    <row r="6" spans="1:9" s="43" customFormat="1" ht="33" customHeight="1">
      <c r="A6" s="376" t="s">
        <v>132</v>
      </c>
      <c r="B6" s="361"/>
      <c r="C6" s="358"/>
      <c r="D6" s="358"/>
      <c r="E6" s="358"/>
      <c r="F6" s="358"/>
      <c r="G6" s="358"/>
      <c r="H6" s="358"/>
      <c r="I6" s="358"/>
    </row>
    <row r="7" spans="1:9" ht="59.25" customHeight="1">
      <c r="A7" s="359" t="s">
        <v>278</v>
      </c>
      <c r="B7" s="356">
        <v>5000</v>
      </c>
      <c r="C7" s="362" t="s">
        <v>250</v>
      </c>
      <c r="D7" s="363">
        <f>'1. Фін результат'!C70/'Осн фін показн (кварт)'!C48</f>
        <v>6.1850929296800153E-2</v>
      </c>
      <c r="E7" s="363">
        <f>'1. Фін результат'!D70/'Осн фін показн (кварт)'!D48</f>
        <v>2.9837934349677242E-2</v>
      </c>
      <c r="F7" s="363">
        <f>'1. Фін результат'!E70/'Осн фін показн (кварт)'!E48</f>
        <v>9.2410301739724381E-4</v>
      </c>
      <c r="G7" s="363">
        <f>'1. Фін результат'!F70/'Осн фін показн (кварт)'!F48</f>
        <v>-3.296250515039143E-3</v>
      </c>
      <c r="H7" s="364">
        <f>G7-F7</f>
        <v>-4.2203535324363871E-3</v>
      </c>
      <c r="I7" s="373" t="s">
        <v>251</v>
      </c>
    </row>
    <row r="8" spans="1:9" ht="80.25" customHeight="1">
      <c r="A8" s="359" t="s">
        <v>258</v>
      </c>
      <c r="B8" s="356">
        <v>5010</v>
      </c>
      <c r="C8" s="362" t="s">
        <v>84</v>
      </c>
      <c r="D8" s="363">
        <f>'Осн фін показн (кварт)'!C24/'Осн фін показн (кварт)'!C13</f>
        <v>2.7147038046220609E-2</v>
      </c>
      <c r="E8" s="363">
        <f>'Осн фін показн (кварт)'!D24/'Осн фін показн (кварт)'!D13</f>
        <v>1.409936074244735E-2</v>
      </c>
      <c r="F8" s="363">
        <f>'Осн фін показн (кварт)'!E24/'Осн фін показн (кварт)'!E13</f>
        <v>1.648863717829235E-3</v>
      </c>
      <c r="G8" s="363">
        <f>'Осн фін показн (кварт)'!F24/'Осн фін показн (кварт)'!F13</f>
        <v>-6.2374114742381912E-3</v>
      </c>
      <c r="H8" s="364">
        <f>G8-F8</f>
        <v>-7.8862751920674261E-3</v>
      </c>
      <c r="I8" s="373" t="s">
        <v>252</v>
      </c>
    </row>
    <row r="9" spans="1:9" ht="30.75" customHeight="1">
      <c r="A9" s="376" t="s">
        <v>133</v>
      </c>
      <c r="B9" s="356"/>
      <c r="C9" s="365"/>
      <c r="D9" s="364"/>
      <c r="E9" s="364"/>
      <c r="F9" s="364"/>
      <c r="G9" s="364"/>
      <c r="H9" s="364"/>
      <c r="I9" s="373"/>
    </row>
    <row r="10" spans="1:9" ht="84" customHeight="1">
      <c r="A10" s="359" t="s">
        <v>279</v>
      </c>
      <c r="B10" s="356">
        <v>5100</v>
      </c>
      <c r="C10" s="362" t="s">
        <v>129</v>
      </c>
      <c r="D10" s="366">
        <f>'Осн фін показн (кварт)'!C54/('Осн фін показн (кварт)'!C49+'Осн фін показн (кварт)'!C50)</f>
        <v>3.6415866239772323</v>
      </c>
      <c r="E10" s="366" t="e">
        <f>'Осн фін показн (кварт)'!D54/('Осн фін показн (кварт)'!D49+'Осн фін показн (кварт)'!D50)</f>
        <v>#VALUE!</v>
      </c>
      <c r="F10" s="366">
        <f>'Осн фін показн (кварт)'!E54/('Осн фін показн (кварт)'!E49+'Осн фін показн (кварт)'!E50)</f>
        <v>4.6031067086897792</v>
      </c>
      <c r="G10" s="366" t="e">
        <f>'Осн фін показн (кварт)'!F54/('Осн фін показн (кварт)'!F49+'Осн фін показн (кварт)'!F50)</f>
        <v>#VALUE!</v>
      </c>
      <c r="H10" s="366" t="e">
        <f>G10-F10</f>
        <v>#VALUE!</v>
      </c>
      <c r="I10" s="373" t="s">
        <v>253</v>
      </c>
    </row>
    <row r="11" spans="1:9" ht="66.75" customHeight="1">
      <c r="A11" s="359" t="s">
        <v>280</v>
      </c>
      <c r="B11" s="356">
        <v>5110</v>
      </c>
      <c r="C11" s="362" t="s">
        <v>129</v>
      </c>
      <c r="D11" s="366">
        <f>'Осн фін показн (кварт)'!C46/'Осн фін показн (кварт)'!C50</f>
        <v>3.2909487988352342</v>
      </c>
      <c r="E11" s="366">
        <f>'Осн фін показн (кварт)'!D46/'Осн фін показн (кварт)'!D50</f>
        <v>2.660577819198509</v>
      </c>
      <c r="F11" s="366">
        <f>'Осн фін показн (кварт)'!E46/'Осн фін показн (кварт)'!E50</f>
        <v>3.6752040529130312</v>
      </c>
      <c r="G11" s="366">
        <f>'Осн фін показн (кварт)'!F46/'Осн фін показн (кварт)'!F50</f>
        <v>2.660577819198509</v>
      </c>
      <c r="H11" s="366">
        <f>G11-F11</f>
        <v>-1.0146262337145222</v>
      </c>
      <c r="I11" s="373" t="s">
        <v>254</v>
      </c>
    </row>
    <row r="12" spans="1:9" ht="108.75" customHeight="1">
      <c r="A12" s="377" t="s">
        <v>469</v>
      </c>
      <c r="B12" s="367">
        <v>5120</v>
      </c>
      <c r="C12" s="362" t="s">
        <v>129</v>
      </c>
      <c r="D12" s="375">
        <v>0.02</v>
      </c>
      <c r="E12" s="368">
        <v>0.03</v>
      </c>
      <c r="F12" s="368">
        <v>0</v>
      </c>
      <c r="G12" s="368">
        <v>0.03</v>
      </c>
      <c r="H12" s="366">
        <f>G12-F12</f>
        <v>0.03</v>
      </c>
      <c r="I12" s="374" t="s">
        <v>365</v>
      </c>
    </row>
    <row r="13" spans="1:9" s="2" customFormat="1" ht="41.25" customHeight="1">
      <c r="A13" s="369" t="s">
        <v>575</v>
      </c>
      <c r="B13" s="370"/>
      <c r="C13" s="598" t="s">
        <v>261</v>
      </c>
      <c r="D13" s="598"/>
      <c r="E13" s="371"/>
      <c r="F13" s="372"/>
      <c r="G13" s="599" t="s">
        <v>565</v>
      </c>
      <c r="H13" s="599"/>
      <c r="I13" s="599"/>
    </row>
    <row r="14" spans="1:9" s="1" customFormat="1" ht="18.75">
      <c r="A14" s="104" t="s">
        <v>237</v>
      </c>
      <c r="B14" s="105"/>
      <c r="C14" s="567" t="s">
        <v>68</v>
      </c>
      <c r="D14" s="567"/>
      <c r="E14" s="221"/>
      <c r="F14" s="105"/>
      <c r="G14" s="574" t="s">
        <v>85</v>
      </c>
      <c r="H14" s="574"/>
      <c r="I14" s="574"/>
    </row>
    <row r="15" spans="1:9" ht="30" customHeight="1">
      <c r="A15" s="589" t="s">
        <v>567</v>
      </c>
      <c r="B15" s="589"/>
      <c r="C15" s="589"/>
    </row>
  </sheetData>
  <mergeCells count="12">
    <mergeCell ref="A1:I1"/>
    <mergeCell ref="A3:A4"/>
    <mergeCell ref="B3:B4"/>
    <mergeCell ref="C3:C4"/>
    <mergeCell ref="I3:I4"/>
    <mergeCell ref="F3:H3"/>
    <mergeCell ref="A15:C15"/>
    <mergeCell ref="D3:E3"/>
    <mergeCell ref="C13:D13"/>
    <mergeCell ref="G13:I13"/>
    <mergeCell ref="C14:D14"/>
    <mergeCell ref="G14:I14"/>
  </mergeCells>
  <phoneticPr fontId="3" type="noConversion"/>
  <pageMargins left="0.59055118110236227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7" zoomScale="60" zoomScaleNormal="75" workbookViewId="0">
      <selection activeCell="J20" sqref="J20:K20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689" t="s">
        <v>171</v>
      </c>
      <c r="O1" s="689"/>
    </row>
    <row r="2" spans="1:15" hidden="1" outlineLevel="1">
      <c r="N2" s="689" t="s">
        <v>186</v>
      </c>
      <c r="O2" s="689"/>
    </row>
    <row r="3" spans="1:15" ht="24.75" customHeight="1" collapsed="1">
      <c r="A3" s="690" t="s">
        <v>91</v>
      </c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690"/>
      <c r="M3" s="690"/>
      <c r="N3" s="690"/>
      <c r="O3" s="690"/>
    </row>
    <row r="4" spans="1:15" ht="23.25" customHeight="1">
      <c r="A4" s="691" t="s">
        <v>955</v>
      </c>
      <c r="B4" s="691"/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  <c r="N4" s="691"/>
      <c r="O4" s="691"/>
    </row>
    <row r="5" spans="1:15" ht="14.25" customHeight="1">
      <c r="A5" s="692" t="s">
        <v>497</v>
      </c>
      <c r="B5" s="692"/>
      <c r="C5" s="692"/>
      <c r="D5" s="692"/>
      <c r="E5" s="692"/>
      <c r="F5" s="692"/>
      <c r="G5" s="692"/>
      <c r="H5" s="692"/>
      <c r="I5" s="692"/>
      <c r="J5" s="692"/>
      <c r="K5" s="692"/>
      <c r="L5" s="692"/>
      <c r="M5" s="692"/>
      <c r="N5" s="692"/>
      <c r="O5" s="692"/>
    </row>
    <row r="6" spans="1:15" ht="15" customHeight="1">
      <c r="A6" s="693" t="s">
        <v>100</v>
      </c>
      <c r="B6" s="693"/>
      <c r="C6" s="693"/>
      <c r="D6" s="693"/>
      <c r="E6" s="693"/>
      <c r="F6" s="693"/>
      <c r="G6" s="693"/>
      <c r="H6" s="693"/>
      <c r="I6" s="693"/>
      <c r="J6" s="693"/>
      <c r="K6" s="693"/>
      <c r="L6" s="693"/>
      <c r="M6" s="693"/>
      <c r="N6" s="693"/>
      <c r="O6" s="693"/>
    </row>
    <row r="7" spans="1:15" ht="21" customHeight="1">
      <c r="A7" s="617" t="s">
        <v>77</v>
      </c>
      <c r="B7" s="617"/>
      <c r="C7" s="617"/>
      <c r="D7" s="617"/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688" t="s">
        <v>232</v>
      </c>
      <c r="B9" s="688"/>
      <c r="C9" s="688"/>
      <c r="D9" s="688"/>
      <c r="E9" s="688"/>
      <c r="F9" s="688"/>
      <c r="G9" s="688"/>
      <c r="H9" s="688"/>
      <c r="I9" s="688"/>
      <c r="J9" s="688"/>
      <c r="K9" s="688"/>
      <c r="L9" s="688"/>
      <c r="M9" s="688"/>
      <c r="N9" s="688"/>
      <c r="O9" s="688"/>
    </row>
    <row r="10" spans="1:15" ht="4.5" customHeight="1">
      <c r="B10" s="1"/>
    </row>
    <row r="11" spans="1:15" s="2" customFormat="1" ht="46.5" customHeight="1">
      <c r="A11" s="6" t="s">
        <v>204</v>
      </c>
      <c r="B11" s="553" t="s">
        <v>552</v>
      </c>
      <c r="C11" s="553"/>
      <c r="D11" s="553" t="s">
        <v>25</v>
      </c>
      <c r="E11" s="553"/>
      <c r="F11" s="553" t="s">
        <v>233</v>
      </c>
      <c r="G11" s="553"/>
      <c r="H11" s="553" t="s">
        <v>234</v>
      </c>
      <c r="I11" s="553"/>
      <c r="J11" s="553" t="s">
        <v>235</v>
      </c>
      <c r="K11" s="553"/>
      <c r="L11" s="553" t="s">
        <v>209</v>
      </c>
      <c r="M11" s="553"/>
      <c r="N11" s="553" t="s">
        <v>210</v>
      </c>
      <c r="O11" s="553"/>
    </row>
    <row r="12" spans="1:15" s="2" customFormat="1" ht="12.75" customHeight="1" thickBot="1">
      <c r="A12" s="285">
        <v>1</v>
      </c>
      <c r="B12" s="685">
        <v>2</v>
      </c>
      <c r="C12" s="686"/>
      <c r="D12" s="685">
        <v>3</v>
      </c>
      <c r="E12" s="686"/>
      <c r="F12" s="685">
        <v>4</v>
      </c>
      <c r="G12" s="686"/>
      <c r="H12" s="685">
        <v>5</v>
      </c>
      <c r="I12" s="686"/>
      <c r="J12" s="685">
        <v>6</v>
      </c>
      <c r="K12" s="686"/>
      <c r="L12" s="685">
        <v>7</v>
      </c>
      <c r="M12" s="686"/>
      <c r="N12" s="687">
        <v>8</v>
      </c>
      <c r="O12" s="687"/>
    </row>
    <row r="13" spans="1:15" s="2" customFormat="1" ht="38.25" customHeight="1">
      <c r="A13" s="245" t="s">
        <v>101</v>
      </c>
      <c r="B13" s="633">
        <v>265</v>
      </c>
      <c r="C13" s="634"/>
      <c r="D13" s="635">
        <v>230</v>
      </c>
      <c r="E13" s="635"/>
      <c r="F13" s="635">
        <v>265</v>
      </c>
      <c r="G13" s="635"/>
      <c r="H13" s="635">
        <v>265</v>
      </c>
      <c r="I13" s="635"/>
      <c r="J13" s="635">
        <v>225</v>
      </c>
      <c r="K13" s="635"/>
      <c r="L13" s="641">
        <f>J13-H13</f>
        <v>-40</v>
      </c>
      <c r="M13" s="641"/>
      <c r="N13" s="642">
        <f>J13/H13*100</f>
        <v>84.905660377358487</v>
      </c>
      <c r="O13" s="643"/>
    </row>
    <row r="14" spans="1:15" s="2" customFormat="1" ht="24" customHeight="1">
      <c r="A14" s="246" t="s">
        <v>212</v>
      </c>
      <c r="B14" s="604">
        <v>1</v>
      </c>
      <c r="C14" s="605"/>
      <c r="D14" s="636">
        <v>1</v>
      </c>
      <c r="E14" s="636"/>
      <c r="F14" s="636">
        <v>1</v>
      </c>
      <c r="G14" s="636"/>
      <c r="H14" s="636">
        <v>1</v>
      </c>
      <c r="I14" s="636"/>
      <c r="J14" s="636">
        <v>1</v>
      </c>
      <c r="K14" s="636"/>
      <c r="L14" s="644">
        <f t="shared" ref="L14:L32" si="0">J14-H14</f>
        <v>0</v>
      </c>
      <c r="M14" s="644"/>
      <c r="N14" s="639">
        <f t="shared" ref="N14:N32" si="1">J14/H14*100</f>
        <v>100</v>
      </c>
      <c r="O14" s="640"/>
    </row>
    <row r="15" spans="1:15" s="2" customFormat="1" ht="33.75" customHeight="1">
      <c r="A15" s="246" t="s">
        <v>211</v>
      </c>
      <c r="B15" s="604">
        <v>24</v>
      </c>
      <c r="C15" s="605"/>
      <c r="D15" s="636">
        <v>18</v>
      </c>
      <c r="E15" s="636"/>
      <c r="F15" s="636">
        <v>24</v>
      </c>
      <c r="G15" s="636"/>
      <c r="H15" s="636">
        <v>24</v>
      </c>
      <c r="I15" s="636"/>
      <c r="J15" s="657">
        <v>20</v>
      </c>
      <c r="K15" s="657"/>
      <c r="L15" s="644">
        <f t="shared" si="0"/>
        <v>-4</v>
      </c>
      <c r="M15" s="644"/>
      <c r="N15" s="639">
        <f t="shared" si="1"/>
        <v>83.333333333333343</v>
      </c>
      <c r="O15" s="640"/>
    </row>
    <row r="16" spans="1:15" s="2" customFormat="1" ht="27" customHeight="1" thickBot="1">
      <c r="A16" s="247" t="s">
        <v>213</v>
      </c>
      <c r="B16" s="627">
        <v>240</v>
      </c>
      <c r="C16" s="628"/>
      <c r="D16" s="637">
        <f>D13-D14-D15</f>
        <v>211</v>
      </c>
      <c r="E16" s="637"/>
      <c r="F16" s="637">
        <v>240</v>
      </c>
      <c r="G16" s="637"/>
      <c r="H16" s="637">
        <v>240</v>
      </c>
      <c r="I16" s="637"/>
      <c r="J16" s="683">
        <f>J13-J14-J15</f>
        <v>204</v>
      </c>
      <c r="K16" s="683"/>
      <c r="L16" s="645">
        <f t="shared" si="0"/>
        <v>-36</v>
      </c>
      <c r="M16" s="645"/>
      <c r="N16" s="646">
        <f t="shared" si="1"/>
        <v>85</v>
      </c>
      <c r="O16" s="647"/>
    </row>
    <row r="17" spans="1:15" s="2" customFormat="1" ht="35.25" customHeight="1">
      <c r="A17" s="292" t="s">
        <v>242</v>
      </c>
      <c r="B17" s="633">
        <v>7356</v>
      </c>
      <c r="C17" s="634"/>
      <c r="D17" s="638">
        <v>8347</v>
      </c>
      <c r="E17" s="638"/>
      <c r="F17" s="638">
        <v>33552</v>
      </c>
      <c r="G17" s="638"/>
      <c r="H17" s="638">
        <f>SUM(H18:I20)</f>
        <v>8388</v>
      </c>
      <c r="I17" s="638"/>
      <c r="J17" s="681">
        <f>8286.5+89.2</f>
        <v>8375.7000000000007</v>
      </c>
      <c r="K17" s="681"/>
      <c r="L17" s="684">
        <f t="shared" si="0"/>
        <v>-12.299999999999272</v>
      </c>
      <c r="M17" s="684"/>
      <c r="N17" s="655">
        <f t="shared" si="1"/>
        <v>99.853361945636635</v>
      </c>
      <c r="O17" s="656"/>
    </row>
    <row r="18" spans="1:15" s="2" customFormat="1" ht="23.25" customHeight="1">
      <c r="A18" s="246" t="s">
        <v>212</v>
      </c>
      <c r="B18" s="604">
        <v>95</v>
      </c>
      <c r="C18" s="605"/>
      <c r="D18" s="636">
        <v>102</v>
      </c>
      <c r="E18" s="636"/>
      <c r="F18" s="636">
        <v>465</v>
      </c>
      <c r="G18" s="636"/>
      <c r="H18" s="636">
        <f>F18/4</f>
        <v>116.25</v>
      </c>
      <c r="I18" s="636"/>
      <c r="J18" s="657">
        <v>101</v>
      </c>
      <c r="K18" s="657"/>
      <c r="L18" s="644">
        <f t="shared" si="0"/>
        <v>-15.25</v>
      </c>
      <c r="M18" s="644"/>
      <c r="N18" s="639">
        <f t="shared" si="1"/>
        <v>86.881720430107521</v>
      </c>
      <c r="O18" s="640"/>
    </row>
    <row r="19" spans="1:15" s="2" customFormat="1" ht="33.75" customHeight="1">
      <c r="A19" s="246" t="s">
        <v>211</v>
      </c>
      <c r="B19" s="604">
        <v>1316</v>
      </c>
      <c r="C19" s="605"/>
      <c r="D19" s="636">
        <v>1346</v>
      </c>
      <c r="E19" s="636"/>
      <c r="F19" s="636">
        <v>5435</v>
      </c>
      <c r="G19" s="636"/>
      <c r="H19" s="636">
        <f>F19/4</f>
        <v>1358.75</v>
      </c>
      <c r="I19" s="636"/>
      <c r="J19" s="657">
        <v>1675</v>
      </c>
      <c r="K19" s="657"/>
      <c r="L19" s="644">
        <f t="shared" si="0"/>
        <v>316.25</v>
      </c>
      <c r="M19" s="644"/>
      <c r="N19" s="639">
        <f t="shared" si="1"/>
        <v>123.2750689972401</v>
      </c>
      <c r="O19" s="640"/>
    </row>
    <row r="20" spans="1:15" s="2" customFormat="1" ht="24" customHeight="1" thickBot="1">
      <c r="A20" s="293" t="s">
        <v>213</v>
      </c>
      <c r="B20" s="604">
        <v>5945</v>
      </c>
      <c r="C20" s="605"/>
      <c r="D20" s="652">
        <f>D17-D18-D19</f>
        <v>6899</v>
      </c>
      <c r="E20" s="652"/>
      <c r="F20" s="652">
        <v>27652</v>
      </c>
      <c r="G20" s="652"/>
      <c r="H20" s="652">
        <f>F20/4</f>
        <v>6913</v>
      </c>
      <c r="I20" s="652"/>
      <c r="J20" s="653">
        <f>J17-J18-J19</f>
        <v>6599.7000000000007</v>
      </c>
      <c r="K20" s="653"/>
      <c r="L20" s="649">
        <f t="shared" si="0"/>
        <v>-313.29999999999927</v>
      </c>
      <c r="M20" s="649"/>
      <c r="N20" s="650">
        <f t="shared" si="1"/>
        <v>95.467958917980624</v>
      </c>
      <c r="O20" s="651"/>
    </row>
    <row r="21" spans="1:15" s="2" customFormat="1" ht="36.75" customHeight="1">
      <c r="A21" s="245" t="s">
        <v>243</v>
      </c>
      <c r="B21" s="604">
        <f>B17</f>
        <v>7356</v>
      </c>
      <c r="C21" s="605"/>
      <c r="D21" s="635">
        <v>8864</v>
      </c>
      <c r="E21" s="635"/>
      <c r="F21" s="648">
        <f>F17</f>
        <v>33552</v>
      </c>
      <c r="G21" s="648"/>
      <c r="H21" s="635">
        <f>SUM(H22:I24)</f>
        <v>8388</v>
      </c>
      <c r="I21" s="635"/>
      <c r="J21" s="654">
        <f>'1. Фін результат'!F84</f>
        <v>8905</v>
      </c>
      <c r="K21" s="654"/>
      <c r="L21" s="641">
        <f t="shared" si="0"/>
        <v>517</v>
      </c>
      <c r="M21" s="641"/>
      <c r="N21" s="642">
        <f t="shared" si="1"/>
        <v>106.16356700047686</v>
      </c>
      <c r="O21" s="643"/>
    </row>
    <row r="22" spans="1:15" s="2" customFormat="1" ht="26.25" customHeight="1">
      <c r="A22" s="246" t="s">
        <v>212</v>
      </c>
      <c r="B22" s="604">
        <f t="shared" ref="B22:B24" si="2">B18</f>
        <v>95</v>
      </c>
      <c r="C22" s="605"/>
      <c r="D22" s="636">
        <v>107</v>
      </c>
      <c r="E22" s="636"/>
      <c r="F22" s="636">
        <f t="shared" ref="F22:F24" si="3">F18</f>
        <v>465</v>
      </c>
      <c r="G22" s="636"/>
      <c r="H22" s="636">
        <f>F22/4</f>
        <v>116.25</v>
      </c>
      <c r="I22" s="636"/>
      <c r="J22" s="636">
        <v>108</v>
      </c>
      <c r="K22" s="636"/>
      <c r="L22" s="644">
        <f t="shared" si="0"/>
        <v>-8.25</v>
      </c>
      <c r="M22" s="644"/>
      <c r="N22" s="639">
        <f t="shared" si="1"/>
        <v>92.903225806451616</v>
      </c>
      <c r="O22" s="640"/>
    </row>
    <row r="23" spans="1:15" s="2" customFormat="1" ht="36" customHeight="1">
      <c r="A23" s="246" t="s">
        <v>211</v>
      </c>
      <c r="B23" s="604">
        <f t="shared" si="2"/>
        <v>1316</v>
      </c>
      <c r="C23" s="605"/>
      <c r="D23" s="636">
        <v>1594</v>
      </c>
      <c r="E23" s="636"/>
      <c r="F23" s="636">
        <f t="shared" si="3"/>
        <v>5435</v>
      </c>
      <c r="G23" s="636"/>
      <c r="H23" s="636">
        <f>F23/4</f>
        <v>1358.75</v>
      </c>
      <c r="I23" s="636"/>
      <c r="J23" s="636">
        <f>1546-J22</f>
        <v>1438</v>
      </c>
      <c r="K23" s="636"/>
      <c r="L23" s="644">
        <f t="shared" si="0"/>
        <v>79.25</v>
      </c>
      <c r="M23" s="644"/>
      <c r="N23" s="639">
        <f t="shared" si="1"/>
        <v>105.8325666973321</v>
      </c>
      <c r="O23" s="640"/>
    </row>
    <row r="24" spans="1:15" s="2" customFormat="1" ht="24" customHeight="1" thickBot="1">
      <c r="A24" s="247" t="s">
        <v>213</v>
      </c>
      <c r="B24" s="604">
        <f t="shared" si="2"/>
        <v>5945</v>
      </c>
      <c r="C24" s="605"/>
      <c r="D24" s="637">
        <f>D21-D22-D23</f>
        <v>7163</v>
      </c>
      <c r="E24" s="637"/>
      <c r="F24" s="638">
        <f t="shared" si="3"/>
        <v>27652</v>
      </c>
      <c r="G24" s="638"/>
      <c r="H24" s="637">
        <f>F24/4</f>
        <v>6913</v>
      </c>
      <c r="I24" s="637"/>
      <c r="J24" s="637">
        <f>J21-J22-J23</f>
        <v>7359</v>
      </c>
      <c r="K24" s="637"/>
      <c r="L24" s="645">
        <f t="shared" si="0"/>
        <v>446</v>
      </c>
      <c r="M24" s="645"/>
      <c r="N24" s="646">
        <f t="shared" si="1"/>
        <v>106.45161290322579</v>
      </c>
      <c r="O24" s="647"/>
    </row>
    <row r="25" spans="1:15" s="2" customFormat="1" ht="34.5" customHeight="1">
      <c r="A25" s="245" t="s">
        <v>214</v>
      </c>
      <c r="B25" s="604">
        <f>B17/B13/3*1000</f>
        <v>9252.8301886792451</v>
      </c>
      <c r="C25" s="605"/>
      <c r="D25" s="635">
        <f>D17/D13/3*1000</f>
        <v>12097.101449275362</v>
      </c>
      <c r="E25" s="635"/>
      <c r="F25" s="635">
        <f>F17/F13/12*1000</f>
        <v>10550.943396226416</v>
      </c>
      <c r="G25" s="635"/>
      <c r="H25" s="648">
        <f>H17/H13/3*1000</f>
        <v>10550.943396226416</v>
      </c>
      <c r="I25" s="648"/>
      <c r="J25" s="635">
        <f>J17/J13/3*1000</f>
        <v>12408.444444444447</v>
      </c>
      <c r="K25" s="635"/>
      <c r="L25" s="641">
        <f t="shared" si="0"/>
        <v>1857.5010482180314</v>
      </c>
      <c r="M25" s="641"/>
      <c r="N25" s="642">
        <f t="shared" si="1"/>
        <v>117.60507073597203</v>
      </c>
      <c r="O25" s="643"/>
    </row>
    <row r="26" spans="1:15" s="2" customFormat="1" ht="24" customHeight="1">
      <c r="A26" s="246" t="s">
        <v>212</v>
      </c>
      <c r="B26" s="604">
        <f t="shared" ref="B26:B28" si="4">B18/B14/3*1000</f>
        <v>31666.666666666668</v>
      </c>
      <c r="C26" s="605"/>
      <c r="D26" s="636">
        <f>D18/D14/3*1000</f>
        <v>34000</v>
      </c>
      <c r="E26" s="636"/>
      <c r="F26" s="636">
        <f>F18/F14/12*1000</f>
        <v>38750</v>
      </c>
      <c r="G26" s="636"/>
      <c r="H26" s="636">
        <f>H18/H14/3*1000</f>
        <v>38750</v>
      </c>
      <c r="I26" s="636"/>
      <c r="J26" s="636">
        <f>J18/J14/3*1000</f>
        <v>33666.666666666664</v>
      </c>
      <c r="K26" s="636"/>
      <c r="L26" s="644">
        <f t="shared" si="0"/>
        <v>-5083.3333333333358</v>
      </c>
      <c r="M26" s="644"/>
      <c r="N26" s="639">
        <f t="shared" si="1"/>
        <v>86.881720430107521</v>
      </c>
      <c r="O26" s="640"/>
    </row>
    <row r="27" spans="1:15" s="2" customFormat="1" ht="36" customHeight="1">
      <c r="A27" s="246" t="s">
        <v>211</v>
      </c>
      <c r="B27" s="604">
        <f t="shared" si="4"/>
        <v>18277.777777777777</v>
      </c>
      <c r="C27" s="605"/>
      <c r="D27" s="636">
        <f>D19/D15/3*1000</f>
        <v>24925.925925925923</v>
      </c>
      <c r="E27" s="636"/>
      <c r="F27" s="636">
        <f>F19/F15/12*1000</f>
        <v>18871.527777777777</v>
      </c>
      <c r="G27" s="636"/>
      <c r="H27" s="636">
        <f>H19/H15/3*1000</f>
        <v>18871.527777777777</v>
      </c>
      <c r="I27" s="636"/>
      <c r="J27" s="636">
        <f>J19/J15/3*1000</f>
        <v>27916.666666666668</v>
      </c>
      <c r="K27" s="636"/>
      <c r="L27" s="644">
        <f t="shared" si="0"/>
        <v>9045.1388888888905</v>
      </c>
      <c r="M27" s="644"/>
      <c r="N27" s="639">
        <f t="shared" si="1"/>
        <v>147.93008279668814</v>
      </c>
      <c r="O27" s="640"/>
    </row>
    <row r="28" spans="1:15" s="2" customFormat="1" ht="25.5" customHeight="1" thickBot="1">
      <c r="A28" s="247" t="s">
        <v>213</v>
      </c>
      <c r="B28" s="627">
        <f t="shared" si="4"/>
        <v>8256.9444444444453</v>
      </c>
      <c r="C28" s="628"/>
      <c r="D28" s="637">
        <f>D20/D16/3*1000</f>
        <v>10898.894154818323</v>
      </c>
      <c r="E28" s="637"/>
      <c r="F28" s="637">
        <f>F20/F16/12*1000</f>
        <v>9601.3888888888905</v>
      </c>
      <c r="G28" s="637"/>
      <c r="H28" s="609">
        <f>H20/H16/3*1000</f>
        <v>9601.3888888888905</v>
      </c>
      <c r="I28" s="609"/>
      <c r="J28" s="637">
        <f>J20/J16/3*1000</f>
        <v>10783.823529411764</v>
      </c>
      <c r="K28" s="637"/>
      <c r="L28" s="645">
        <f t="shared" si="0"/>
        <v>1182.4346405228735</v>
      </c>
      <c r="M28" s="645"/>
      <c r="N28" s="646">
        <f t="shared" si="1"/>
        <v>112.31524578585952</v>
      </c>
      <c r="O28" s="647"/>
    </row>
    <row r="29" spans="1:15" s="2" customFormat="1" ht="36.75" customHeight="1">
      <c r="A29" s="245" t="s">
        <v>215</v>
      </c>
      <c r="B29" s="633">
        <f>B21/B13/3*1000</f>
        <v>9252.8301886792451</v>
      </c>
      <c r="C29" s="634"/>
      <c r="D29" s="635">
        <f>D21/D13/3*1000</f>
        <v>12846.376811594202</v>
      </c>
      <c r="E29" s="635"/>
      <c r="F29" s="633">
        <f>F21/F13/12*1000</f>
        <v>10550.943396226416</v>
      </c>
      <c r="G29" s="634"/>
      <c r="H29" s="635">
        <f>H21/H13/3*1000</f>
        <v>10550.943396226416</v>
      </c>
      <c r="I29" s="635"/>
      <c r="J29" s="635">
        <f>J21/J13/3*1000</f>
        <v>13192.592592592591</v>
      </c>
      <c r="K29" s="635"/>
      <c r="L29" s="641">
        <f t="shared" si="0"/>
        <v>2641.6491963661756</v>
      </c>
      <c r="M29" s="641"/>
      <c r="N29" s="642">
        <f t="shared" si="1"/>
        <v>125.03709002278384</v>
      </c>
      <c r="O29" s="643"/>
    </row>
    <row r="30" spans="1:15" s="2" customFormat="1" ht="24.75" customHeight="1">
      <c r="A30" s="246" t="s">
        <v>212</v>
      </c>
      <c r="B30" s="604">
        <f t="shared" ref="B30:B32" si="5">B22/B14/3*1000</f>
        <v>31666.666666666668</v>
      </c>
      <c r="C30" s="605"/>
      <c r="D30" s="638">
        <f>D22/D14/3*1000</f>
        <v>35666.666666666664</v>
      </c>
      <c r="E30" s="638"/>
      <c r="F30" s="660">
        <f>F22/F14/12*1000</f>
        <v>38750</v>
      </c>
      <c r="G30" s="661"/>
      <c r="H30" s="638">
        <f>H22/H14/3*1000</f>
        <v>38750</v>
      </c>
      <c r="I30" s="638"/>
      <c r="J30" s="638">
        <f>J22/J14/3*1000</f>
        <v>36000</v>
      </c>
      <c r="K30" s="638"/>
      <c r="L30" s="644">
        <f t="shared" si="0"/>
        <v>-2750</v>
      </c>
      <c r="M30" s="644"/>
      <c r="N30" s="639">
        <f t="shared" si="1"/>
        <v>92.903225806451616</v>
      </c>
      <c r="O30" s="640"/>
    </row>
    <row r="31" spans="1:15" s="2" customFormat="1" ht="34.5" customHeight="1">
      <c r="A31" s="246" t="s">
        <v>211</v>
      </c>
      <c r="B31" s="604">
        <f t="shared" si="5"/>
        <v>18277.777777777777</v>
      </c>
      <c r="C31" s="605"/>
      <c r="D31" s="638">
        <f>D23/D15/3*1000</f>
        <v>29518.518518518518</v>
      </c>
      <c r="E31" s="638"/>
      <c r="F31" s="660">
        <f>F23/F15/12*1000</f>
        <v>18871.527777777777</v>
      </c>
      <c r="G31" s="661"/>
      <c r="H31" s="638">
        <f>H23/H15/3*1000</f>
        <v>18871.527777777777</v>
      </c>
      <c r="I31" s="638"/>
      <c r="J31" s="638">
        <f>J23/J15/3*1000</f>
        <v>23966.666666666668</v>
      </c>
      <c r="K31" s="638"/>
      <c r="L31" s="644">
        <f t="shared" si="0"/>
        <v>5095.1388888888905</v>
      </c>
      <c r="M31" s="644"/>
      <c r="N31" s="639">
        <f t="shared" si="1"/>
        <v>126.99908003679855</v>
      </c>
      <c r="O31" s="640"/>
    </row>
    <row r="32" spans="1:15" s="2" customFormat="1" ht="24" customHeight="1" thickBot="1">
      <c r="A32" s="247" t="s">
        <v>213</v>
      </c>
      <c r="B32" s="627">
        <f t="shared" si="5"/>
        <v>8256.9444444444453</v>
      </c>
      <c r="C32" s="628"/>
      <c r="D32" s="609">
        <f>D24/D16/3*1000</f>
        <v>11315.955766192732</v>
      </c>
      <c r="E32" s="609"/>
      <c r="F32" s="658">
        <f>F24/F16/12*1000</f>
        <v>9601.3888888888905</v>
      </c>
      <c r="G32" s="659"/>
      <c r="H32" s="609">
        <f>H24/H16/3*1000</f>
        <v>9601.3888888888905</v>
      </c>
      <c r="I32" s="609"/>
      <c r="J32" s="609">
        <f>J24/J16/3*1000</f>
        <v>12024.509803921568</v>
      </c>
      <c r="K32" s="609"/>
      <c r="L32" s="645">
        <f t="shared" si="0"/>
        <v>2423.1209150326777</v>
      </c>
      <c r="M32" s="645"/>
      <c r="N32" s="646">
        <f t="shared" si="1"/>
        <v>125.23719165085387</v>
      </c>
      <c r="O32" s="647"/>
    </row>
    <row r="33" spans="1:15" s="2" customFormat="1" ht="27" customHeight="1">
      <c r="A33" s="662" t="s">
        <v>672</v>
      </c>
      <c r="B33" s="662"/>
      <c r="C33" s="662"/>
      <c r="D33" s="662"/>
      <c r="E33" s="662"/>
      <c r="F33" s="662"/>
      <c r="G33" s="662"/>
      <c r="H33" s="662"/>
      <c r="I33" s="662"/>
      <c r="J33" s="662"/>
      <c r="K33" s="662"/>
      <c r="L33" s="662"/>
      <c r="M33" s="662"/>
      <c r="N33" s="662"/>
      <c r="O33" s="662"/>
    </row>
    <row r="34" spans="1:15" ht="27.75" customHeight="1">
      <c r="A34" s="626" t="s">
        <v>256</v>
      </c>
      <c r="B34" s="626"/>
      <c r="C34" s="626"/>
      <c r="D34" s="626"/>
      <c r="E34" s="626"/>
      <c r="F34" s="626"/>
      <c r="G34" s="626"/>
      <c r="H34" s="626"/>
      <c r="I34" s="626"/>
      <c r="J34" s="626"/>
      <c r="K34" s="626"/>
      <c r="L34" s="626"/>
      <c r="M34" s="626"/>
      <c r="N34" s="626"/>
      <c r="O34" s="626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1"/>
      <c r="B36" s="72"/>
      <c r="C36" s="72"/>
      <c r="D36" s="72"/>
      <c r="E36" s="72"/>
      <c r="F36" s="73"/>
      <c r="G36" s="73"/>
      <c r="H36" s="73"/>
      <c r="I36" s="73"/>
      <c r="J36" s="73"/>
      <c r="K36" s="73"/>
      <c r="L36" s="73"/>
      <c r="M36" s="676" t="s">
        <v>171</v>
      </c>
      <c r="N36" s="676"/>
      <c r="O36" s="676"/>
    </row>
    <row r="37" spans="1:15" ht="20.100000000000001" hidden="1" customHeight="1" outlineLevel="1">
      <c r="A37" s="71"/>
      <c r="B37" s="72"/>
      <c r="C37" s="72"/>
      <c r="D37" s="72"/>
      <c r="E37" s="72"/>
      <c r="F37" s="73"/>
      <c r="G37" s="73"/>
      <c r="H37" s="73"/>
      <c r="I37" s="73"/>
      <c r="J37" s="73"/>
      <c r="K37" s="73"/>
      <c r="L37" s="73"/>
      <c r="M37" s="677" t="s">
        <v>208</v>
      </c>
      <c r="N37" s="677"/>
      <c r="O37" s="677"/>
    </row>
    <row r="38" spans="1:15" ht="22.5" customHeight="1" collapsed="1">
      <c r="A38" s="617" t="s">
        <v>281</v>
      </c>
      <c r="B38" s="617"/>
      <c r="C38" s="617"/>
      <c r="D38" s="617"/>
      <c r="E38" s="617"/>
      <c r="F38" s="617"/>
      <c r="G38" s="617"/>
      <c r="H38" s="617"/>
      <c r="I38" s="617"/>
      <c r="J38" s="617"/>
    </row>
    <row r="39" spans="1:15" ht="6" customHeight="1">
      <c r="A39" s="16"/>
    </row>
    <row r="40" spans="1:15" ht="20.25" customHeight="1">
      <c r="A40" s="597" t="s">
        <v>204</v>
      </c>
      <c r="B40" s="673"/>
      <c r="C40" s="569"/>
      <c r="D40" s="603" t="s">
        <v>172</v>
      </c>
      <c r="E40" s="603"/>
      <c r="F40" s="603"/>
      <c r="G40" s="603" t="s">
        <v>168</v>
      </c>
      <c r="H40" s="603"/>
      <c r="I40" s="603"/>
      <c r="J40" s="603" t="s">
        <v>209</v>
      </c>
      <c r="K40" s="603"/>
      <c r="L40" s="603"/>
      <c r="M40" s="678" t="s">
        <v>210</v>
      </c>
      <c r="N40" s="679"/>
      <c r="O40" s="680"/>
    </row>
    <row r="41" spans="1:15" ht="149.25" customHeight="1">
      <c r="A41" s="674"/>
      <c r="B41" s="675"/>
      <c r="C41" s="570"/>
      <c r="D41" s="82" t="s">
        <v>498</v>
      </c>
      <c r="E41" s="82" t="s">
        <v>499</v>
      </c>
      <c r="F41" s="82" t="s">
        <v>228</v>
      </c>
      <c r="G41" s="82" t="s">
        <v>227</v>
      </c>
      <c r="H41" s="82" t="s">
        <v>226</v>
      </c>
      <c r="I41" s="82" t="s">
        <v>228</v>
      </c>
      <c r="J41" s="82" t="s">
        <v>227</v>
      </c>
      <c r="K41" s="82" t="s">
        <v>226</v>
      </c>
      <c r="L41" s="82" t="s">
        <v>228</v>
      </c>
      <c r="M41" s="82" t="s">
        <v>342</v>
      </c>
      <c r="N41" s="179" t="s">
        <v>259</v>
      </c>
      <c r="O41" s="82" t="s">
        <v>341</v>
      </c>
    </row>
    <row r="42" spans="1:15" ht="13.5" customHeight="1">
      <c r="A42" s="666">
        <v>1</v>
      </c>
      <c r="B42" s="667"/>
      <c r="C42" s="668"/>
      <c r="D42" s="81">
        <v>4</v>
      </c>
      <c r="E42" s="81">
        <v>5</v>
      </c>
      <c r="F42" s="81">
        <v>6</v>
      </c>
      <c r="G42" s="81">
        <v>7</v>
      </c>
      <c r="H42" s="83">
        <v>8</v>
      </c>
      <c r="I42" s="450">
        <v>9</v>
      </c>
      <c r="J42" s="83">
        <v>10</v>
      </c>
      <c r="K42" s="83">
        <v>11</v>
      </c>
      <c r="L42" s="83">
        <v>12</v>
      </c>
      <c r="M42" s="83">
        <v>13</v>
      </c>
      <c r="N42" s="83">
        <v>14</v>
      </c>
      <c r="O42" s="83">
        <v>15</v>
      </c>
    </row>
    <row r="43" spans="1:15" ht="33" customHeight="1">
      <c r="A43" s="614" t="s">
        <v>503</v>
      </c>
      <c r="B43" s="615"/>
      <c r="C43" s="616"/>
      <c r="D43" s="294">
        <v>887797</v>
      </c>
      <c r="E43" s="298">
        <f>F43/D43*1000/3</f>
        <v>5.2373083786796597</v>
      </c>
      <c r="F43" s="289">
        <f>'Осн фін показн (кварт)'!E13</f>
        <v>13949</v>
      </c>
      <c r="G43" s="294">
        <f>D43</f>
        <v>887797</v>
      </c>
      <c r="H43" s="298">
        <f>I43/G43*1000/3</f>
        <v>5.2684716588739695</v>
      </c>
      <c r="I43" s="451">
        <f>I47-I45-I46</f>
        <v>14032</v>
      </c>
      <c r="J43" s="75"/>
      <c r="K43" s="75"/>
      <c r="L43" s="76">
        <f>I43-F43</f>
        <v>83</v>
      </c>
      <c r="M43" s="169"/>
      <c r="N43" s="169"/>
      <c r="O43" s="79"/>
    </row>
    <row r="44" spans="1:15" ht="20.100000000000001" customHeight="1">
      <c r="A44" s="614" t="s">
        <v>502</v>
      </c>
      <c r="B44" s="615"/>
      <c r="C44" s="616"/>
      <c r="D44" s="294"/>
      <c r="E44" s="294"/>
      <c r="F44" s="289"/>
      <c r="G44" s="294"/>
      <c r="H44" s="294"/>
      <c r="I44" s="451"/>
      <c r="J44" s="75"/>
      <c r="K44" s="75"/>
      <c r="L44" s="76">
        <f>I44-F44</f>
        <v>0</v>
      </c>
      <c r="M44" s="169"/>
      <c r="N44" s="169"/>
      <c r="O44" s="79"/>
    </row>
    <row r="45" spans="1:15" ht="20.100000000000001" customHeight="1">
      <c r="A45" s="614" t="s">
        <v>500</v>
      </c>
      <c r="B45" s="615"/>
      <c r="C45" s="616"/>
      <c r="D45" s="294"/>
      <c r="E45" s="294"/>
      <c r="F45" s="289"/>
      <c r="G45" s="294"/>
      <c r="H45" s="294"/>
      <c r="I45" s="451">
        <v>448</v>
      </c>
      <c r="J45" s="75"/>
      <c r="K45" s="75"/>
      <c r="L45" s="76">
        <f>I45-F45</f>
        <v>448</v>
      </c>
      <c r="M45" s="169"/>
      <c r="N45" s="169"/>
      <c r="O45" s="79"/>
    </row>
    <row r="46" spans="1:15" ht="20.100000000000001" customHeight="1">
      <c r="A46" s="614" t="s">
        <v>506</v>
      </c>
      <c r="B46" s="615"/>
      <c r="C46" s="616"/>
      <c r="D46" s="294"/>
      <c r="E46" s="294"/>
      <c r="F46" s="289"/>
      <c r="G46" s="294"/>
      <c r="H46" s="294"/>
      <c r="I46" s="451">
        <v>911</v>
      </c>
      <c r="J46" s="75"/>
      <c r="K46" s="75"/>
      <c r="L46" s="76">
        <f>I46-F46</f>
        <v>911</v>
      </c>
      <c r="M46" s="169"/>
      <c r="N46" s="169"/>
      <c r="O46" s="79"/>
    </row>
    <row r="47" spans="1:15" ht="20.100000000000001" customHeight="1">
      <c r="A47" s="663" t="s">
        <v>49</v>
      </c>
      <c r="B47" s="664"/>
      <c r="C47" s="665"/>
      <c r="D47" s="294"/>
      <c r="E47" s="294"/>
      <c r="F47" s="294">
        <f>SUM(F43:F46)</f>
        <v>13949</v>
      </c>
      <c r="G47" s="294"/>
      <c r="H47" s="294"/>
      <c r="I47" s="452">
        <f>'Осн фін показн (кварт)'!F13</f>
        <v>15391</v>
      </c>
      <c r="J47" s="75"/>
      <c r="K47" s="75"/>
      <c r="L47" s="76">
        <f>I47-F47</f>
        <v>1442</v>
      </c>
      <c r="M47" s="169"/>
      <c r="N47" s="169"/>
      <c r="O47" s="79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617" t="s">
        <v>282</v>
      </c>
      <c r="B49" s="617"/>
      <c r="C49" s="617"/>
      <c r="D49" s="617"/>
      <c r="E49" s="617"/>
      <c r="F49" s="617"/>
      <c r="G49" s="617"/>
      <c r="H49" s="617"/>
      <c r="I49" s="617"/>
      <c r="J49" s="617"/>
      <c r="K49" s="617"/>
      <c r="L49" s="617"/>
      <c r="M49" s="617"/>
      <c r="N49" s="617"/>
      <c r="O49" s="617"/>
    </row>
    <row r="50" spans="1:15" ht="9" customHeight="1">
      <c r="A50" s="16"/>
    </row>
    <row r="51" spans="1:15" ht="75" customHeight="1">
      <c r="A51" s="6" t="s">
        <v>92</v>
      </c>
      <c r="B51" s="553" t="s">
        <v>65</v>
      </c>
      <c r="C51" s="553"/>
      <c r="D51" s="553" t="s">
        <v>60</v>
      </c>
      <c r="E51" s="553"/>
      <c r="F51" s="553" t="s">
        <v>61</v>
      </c>
      <c r="G51" s="553"/>
      <c r="H51" s="553" t="s">
        <v>76</v>
      </c>
      <c r="I51" s="553"/>
      <c r="J51" s="553"/>
      <c r="K51" s="614" t="s">
        <v>74</v>
      </c>
      <c r="L51" s="616"/>
      <c r="M51" s="614" t="s">
        <v>29</v>
      </c>
      <c r="N51" s="615"/>
      <c r="O51" s="616"/>
    </row>
    <row r="52" spans="1:15" ht="12.75" customHeight="1">
      <c r="A52" s="83">
        <v>1</v>
      </c>
      <c r="B52" s="632">
        <v>2</v>
      </c>
      <c r="C52" s="632"/>
      <c r="D52" s="632">
        <v>3</v>
      </c>
      <c r="E52" s="632"/>
      <c r="F52" s="632">
        <v>4</v>
      </c>
      <c r="G52" s="632"/>
      <c r="H52" s="632">
        <v>5</v>
      </c>
      <c r="I52" s="632"/>
      <c r="J52" s="632"/>
      <c r="K52" s="632">
        <v>6</v>
      </c>
      <c r="L52" s="632"/>
      <c r="M52" s="611">
        <v>7</v>
      </c>
      <c r="N52" s="612"/>
      <c r="O52" s="613"/>
    </row>
    <row r="53" spans="1:15" ht="20.100000000000001" customHeight="1">
      <c r="A53" s="62"/>
      <c r="B53" s="682"/>
      <c r="C53" s="682"/>
      <c r="D53" s="610"/>
      <c r="E53" s="610"/>
      <c r="F53" s="631" t="s">
        <v>181</v>
      </c>
      <c r="G53" s="631"/>
      <c r="H53" s="618"/>
      <c r="I53" s="618"/>
      <c r="J53" s="618"/>
      <c r="K53" s="604"/>
      <c r="L53" s="605"/>
      <c r="M53" s="610"/>
      <c r="N53" s="610"/>
      <c r="O53" s="610"/>
    </row>
    <row r="54" spans="1:15" ht="20.100000000000001" customHeight="1">
      <c r="A54" s="62"/>
      <c r="B54" s="621"/>
      <c r="C54" s="622"/>
      <c r="D54" s="606"/>
      <c r="E54" s="608"/>
      <c r="F54" s="629"/>
      <c r="G54" s="630"/>
      <c r="H54" s="623"/>
      <c r="I54" s="624"/>
      <c r="J54" s="625"/>
      <c r="K54" s="604"/>
      <c r="L54" s="605"/>
      <c r="M54" s="606"/>
      <c r="N54" s="607"/>
      <c r="O54" s="608"/>
    </row>
    <row r="55" spans="1:15" ht="20.100000000000001" customHeight="1">
      <c r="A55" s="62"/>
      <c r="B55" s="619"/>
      <c r="C55" s="620"/>
      <c r="D55" s="606"/>
      <c r="E55" s="608"/>
      <c r="F55" s="629"/>
      <c r="G55" s="630"/>
      <c r="H55" s="623"/>
      <c r="I55" s="624"/>
      <c r="J55" s="625"/>
      <c r="K55" s="604"/>
      <c r="L55" s="605"/>
      <c r="M55" s="606"/>
      <c r="N55" s="607"/>
      <c r="O55" s="608"/>
    </row>
    <row r="56" spans="1:15" ht="20.100000000000001" customHeight="1">
      <c r="A56" s="31" t="s">
        <v>49</v>
      </c>
      <c r="B56" s="550" t="s">
        <v>30</v>
      </c>
      <c r="C56" s="550"/>
      <c r="D56" s="550" t="s">
        <v>30</v>
      </c>
      <c r="E56" s="550"/>
      <c r="F56" s="550" t="s">
        <v>30</v>
      </c>
      <c r="G56" s="550"/>
      <c r="H56" s="618"/>
      <c r="I56" s="618"/>
      <c r="J56" s="618"/>
      <c r="K56" s="671">
        <f>SUM(K53:L55)</f>
        <v>0</v>
      </c>
      <c r="L56" s="672"/>
      <c r="M56" s="610"/>
      <c r="N56" s="610"/>
      <c r="O56" s="610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617" t="s">
        <v>283</v>
      </c>
      <c r="B58" s="617"/>
      <c r="C58" s="617"/>
      <c r="D58" s="617"/>
      <c r="E58" s="617"/>
      <c r="F58" s="617"/>
      <c r="G58" s="617"/>
      <c r="H58" s="617"/>
      <c r="I58" s="617"/>
      <c r="J58" s="617"/>
      <c r="K58" s="617"/>
      <c r="L58" s="617"/>
      <c r="M58" s="617"/>
      <c r="N58" s="617"/>
      <c r="O58" s="617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553" t="s">
        <v>59</v>
      </c>
      <c r="B60" s="553"/>
      <c r="C60" s="553"/>
      <c r="D60" s="553" t="s">
        <v>173</v>
      </c>
      <c r="E60" s="553"/>
      <c r="F60" s="553" t="s">
        <v>174</v>
      </c>
      <c r="G60" s="553"/>
      <c r="H60" s="553"/>
      <c r="I60" s="553"/>
      <c r="J60" s="553" t="s">
        <v>177</v>
      </c>
      <c r="K60" s="553"/>
      <c r="L60" s="553"/>
      <c r="M60" s="553"/>
      <c r="N60" s="553" t="s">
        <v>178</v>
      </c>
      <c r="O60" s="553"/>
    </row>
    <row r="61" spans="1:15" ht="33" customHeight="1">
      <c r="A61" s="553"/>
      <c r="B61" s="553"/>
      <c r="C61" s="553"/>
      <c r="D61" s="553"/>
      <c r="E61" s="553"/>
      <c r="F61" s="550" t="s">
        <v>175</v>
      </c>
      <c r="G61" s="550"/>
      <c r="H61" s="553" t="s">
        <v>176</v>
      </c>
      <c r="I61" s="553"/>
      <c r="J61" s="550" t="s">
        <v>175</v>
      </c>
      <c r="K61" s="550"/>
      <c r="L61" s="553" t="s">
        <v>176</v>
      </c>
      <c r="M61" s="553"/>
      <c r="N61" s="553"/>
      <c r="O61" s="553"/>
    </row>
    <row r="62" spans="1:15" ht="12.75" customHeight="1">
      <c r="A62" s="551">
        <v>1</v>
      </c>
      <c r="B62" s="551"/>
      <c r="C62" s="551"/>
      <c r="D62" s="666">
        <v>2</v>
      </c>
      <c r="E62" s="668"/>
      <c r="F62" s="666">
        <v>3</v>
      </c>
      <c r="G62" s="668"/>
      <c r="H62" s="611">
        <v>4</v>
      </c>
      <c r="I62" s="613"/>
      <c r="J62" s="611">
        <v>5</v>
      </c>
      <c r="K62" s="613"/>
      <c r="L62" s="611">
        <v>6</v>
      </c>
      <c r="M62" s="613"/>
      <c r="N62" s="611">
        <v>7</v>
      </c>
      <c r="O62" s="613"/>
    </row>
    <row r="63" spans="1:15" ht="21.95" customHeight="1">
      <c r="A63" s="669" t="s">
        <v>223</v>
      </c>
      <c r="B63" s="669"/>
      <c r="C63" s="669"/>
      <c r="D63" s="604"/>
      <c r="E63" s="605"/>
      <c r="F63" s="604"/>
      <c r="G63" s="605"/>
      <c r="H63" s="604"/>
      <c r="I63" s="605"/>
      <c r="J63" s="604"/>
      <c r="K63" s="605"/>
      <c r="L63" s="604"/>
      <c r="M63" s="605"/>
      <c r="N63" s="604"/>
      <c r="O63" s="605"/>
    </row>
    <row r="64" spans="1:15" ht="13.5" customHeight="1">
      <c r="A64" s="670" t="s">
        <v>86</v>
      </c>
      <c r="B64" s="670"/>
      <c r="C64" s="670"/>
      <c r="D64" s="604"/>
      <c r="E64" s="605"/>
      <c r="F64" s="604"/>
      <c r="G64" s="605"/>
      <c r="H64" s="604"/>
      <c r="I64" s="605"/>
      <c r="J64" s="604"/>
      <c r="K64" s="605"/>
      <c r="L64" s="604"/>
      <c r="M64" s="605"/>
      <c r="N64" s="604"/>
      <c r="O64" s="605"/>
    </row>
    <row r="65" spans="1:15" ht="21.95" customHeight="1">
      <c r="A65" s="669"/>
      <c r="B65" s="669"/>
      <c r="C65" s="669"/>
      <c r="D65" s="604"/>
      <c r="E65" s="605"/>
      <c r="F65" s="604"/>
      <c r="G65" s="605"/>
      <c r="H65" s="604"/>
      <c r="I65" s="605"/>
      <c r="J65" s="604"/>
      <c r="K65" s="605"/>
      <c r="L65" s="604"/>
      <c r="M65" s="605"/>
      <c r="N65" s="604"/>
      <c r="O65" s="605"/>
    </row>
    <row r="66" spans="1:15" ht="21.95" customHeight="1">
      <c r="A66" s="669" t="s">
        <v>224</v>
      </c>
      <c r="B66" s="669"/>
      <c r="C66" s="669"/>
      <c r="D66" s="604"/>
      <c r="E66" s="605"/>
      <c r="F66" s="604"/>
      <c r="G66" s="605"/>
      <c r="H66" s="604"/>
      <c r="I66" s="605"/>
      <c r="J66" s="604"/>
      <c r="K66" s="605"/>
      <c r="L66" s="604"/>
      <c r="M66" s="605"/>
      <c r="N66" s="604"/>
      <c r="O66" s="605"/>
    </row>
    <row r="67" spans="1:15" ht="13.5" customHeight="1">
      <c r="A67" s="670" t="s">
        <v>265</v>
      </c>
      <c r="B67" s="670"/>
      <c r="C67" s="670"/>
      <c r="D67" s="604"/>
      <c r="E67" s="605"/>
      <c r="F67" s="604"/>
      <c r="G67" s="605"/>
      <c r="H67" s="604"/>
      <c r="I67" s="605"/>
      <c r="J67" s="604"/>
      <c r="K67" s="605"/>
      <c r="L67" s="604"/>
      <c r="M67" s="605"/>
      <c r="N67" s="604"/>
      <c r="O67" s="605"/>
    </row>
    <row r="68" spans="1:15" ht="21.95" customHeight="1">
      <c r="A68" s="669"/>
      <c r="B68" s="669"/>
      <c r="C68" s="669"/>
      <c r="D68" s="604"/>
      <c r="E68" s="605"/>
      <c r="F68" s="604"/>
      <c r="G68" s="605"/>
      <c r="H68" s="604"/>
      <c r="I68" s="605"/>
      <c r="J68" s="604"/>
      <c r="K68" s="605"/>
      <c r="L68" s="604"/>
      <c r="M68" s="605"/>
      <c r="N68" s="604"/>
      <c r="O68" s="605"/>
    </row>
    <row r="69" spans="1:15" ht="21.95" customHeight="1">
      <c r="A69" s="669" t="s">
        <v>225</v>
      </c>
      <c r="B69" s="669"/>
      <c r="C69" s="669"/>
      <c r="D69" s="604"/>
      <c r="E69" s="605"/>
      <c r="F69" s="604"/>
      <c r="G69" s="605"/>
      <c r="H69" s="604"/>
      <c r="I69" s="605"/>
      <c r="J69" s="604"/>
      <c r="K69" s="605"/>
      <c r="L69" s="604"/>
      <c r="M69" s="605"/>
      <c r="N69" s="604"/>
      <c r="O69" s="605"/>
    </row>
    <row r="70" spans="1:15" ht="12.75" customHeight="1">
      <c r="A70" s="670" t="s">
        <v>86</v>
      </c>
      <c r="B70" s="670"/>
      <c r="C70" s="670"/>
      <c r="D70" s="604"/>
      <c r="E70" s="605"/>
      <c r="F70" s="604"/>
      <c r="G70" s="605"/>
      <c r="H70" s="604"/>
      <c r="I70" s="605"/>
      <c r="J70" s="604"/>
      <c r="K70" s="605"/>
      <c r="L70" s="604"/>
      <c r="M70" s="605"/>
      <c r="N70" s="604"/>
      <c r="O70" s="605"/>
    </row>
    <row r="71" spans="1:15" ht="21.95" customHeight="1">
      <c r="A71" s="669" t="s">
        <v>526</v>
      </c>
      <c r="B71" s="669"/>
      <c r="C71" s="669"/>
      <c r="D71" s="604"/>
      <c r="E71" s="605"/>
      <c r="F71" s="604"/>
      <c r="G71" s="605"/>
      <c r="H71" s="604"/>
      <c r="I71" s="605"/>
      <c r="J71" s="604"/>
      <c r="K71" s="605"/>
      <c r="L71" s="604"/>
      <c r="M71" s="605"/>
      <c r="N71" s="604"/>
      <c r="O71" s="605"/>
    </row>
    <row r="72" spans="1:15" ht="21.95" customHeight="1">
      <c r="A72" s="669" t="s">
        <v>49</v>
      </c>
      <c r="B72" s="669"/>
      <c r="C72" s="669"/>
      <c r="D72" s="604"/>
      <c r="E72" s="605"/>
      <c r="F72" s="604"/>
      <c r="G72" s="605"/>
      <c r="H72" s="604"/>
      <c r="I72" s="605"/>
      <c r="J72" s="604"/>
      <c r="K72" s="605"/>
      <c r="L72" s="604"/>
      <c r="M72" s="605"/>
      <c r="N72" s="604"/>
      <c r="O72" s="605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2"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H31:I31"/>
    <mergeCell ref="L30:M30"/>
    <mergeCell ref="L31:M31"/>
    <mergeCell ref="H52:J52"/>
    <mergeCell ref="H30:I30"/>
    <mergeCell ref="F30:G30"/>
    <mergeCell ref="F31:G31"/>
    <mergeCell ref="H32:I32"/>
    <mergeCell ref="A33:O33"/>
    <mergeCell ref="A47:C47"/>
    <mergeCell ref="A42:C42"/>
    <mergeCell ref="N32:O32"/>
    <mergeCell ref="L32:M32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  <mergeCell ref="F53:G53"/>
    <mergeCell ref="K52:L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64" zoomScale="77" zoomScaleNormal="75" zoomScaleSheetLayoutView="77" workbookViewId="0">
      <selection activeCell="Q81" sqref="Q81:S8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689" t="s">
        <v>171</v>
      </c>
      <c r="AE1" s="689"/>
      <c r="AF1" s="689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689"/>
      <c r="AE2" s="689"/>
      <c r="AF2" s="689"/>
    </row>
    <row r="3" spans="1:32" ht="20.25" customHeight="1" collapsed="1">
      <c r="A3" s="16"/>
      <c r="B3" s="16"/>
      <c r="C3" s="108" t="s">
        <v>284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</row>
    <row r="4" spans="1:32" ht="9" customHeight="1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</row>
    <row r="5" spans="1:32" ht="18" customHeight="1">
      <c r="A5" s="788" t="s">
        <v>45</v>
      </c>
      <c r="B5" s="764" t="s">
        <v>137</v>
      </c>
      <c r="C5" s="766"/>
      <c r="D5" s="597" t="s">
        <v>138</v>
      </c>
      <c r="E5" s="673"/>
      <c r="F5" s="673"/>
      <c r="G5" s="603" t="s">
        <v>255</v>
      </c>
      <c r="H5" s="603"/>
      <c r="I5" s="603"/>
      <c r="J5" s="603"/>
      <c r="K5" s="603"/>
      <c r="L5" s="603"/>
      <c r="M5" s="603"/>
      <c r="N5" s="597" t="s">
        <v>139</v>
      </c>
      <c r="O5" s="673"/>
      <c r="P5" s="673"/>
      <c r="Q5" s="569"/>
      <c r="R5" s="793" t="s">
        <v>216</v>
      </c>
      <c r="S5" s="794"/>
      <c r="T5" s="794"/>
      <c r="U5" s="794"/>
      <c r="V5" s="794"/>
      <c r="W5" s="794"/>
      <c r="X5" s="794"/>
      <c r="Y5" s="794"/>
      <c r="Z5" s="794"/>
      <c r="AA5" s="794"/>
      <c r="AB5" s="794"/>
      <c r="AC5" s="794"/>
      <c r="AD5" s="794"/>
      <c r="AE5" s="794"/>
      <c r="AF5" s="795"/>
    </row>
    <row r="6" spans="1:32" ht="53.25" customHeight="1">
      <c r="A6" s="789"/>
      <c r="B6" s="783"/>
      <c r="C6" s="784"/>
      <c r="D6" s="674"/>
      <c r="E6" s="675"/>
      <c r="F6" s="675"/>
      <c r="G6" s="603"/>
      <c r="H6" s="603"/>
      <c r="I6" s="603"/>
      <c r="J6" s="603"/>
      <c r="K6" s="603"/>
      <c r="L6" s="603"/>
      <c r="M6" s="603"/>
      <c r="N6" s="674"/>
      <c r="O6" s="675"/>
      <c r="P6" s="675"/>
      <c r="Q6" s="570"/>
      <c r="R6" s="678" t="s">
        <v>140</v>
      </c>
      <c r="S6" s="679"/>
      <c r="T6" s="680"/>
      <c r="U6" s="678" t="s">
        <v>141</v>
      </c>
      <c r="V6" s="679"/>
      <c r="W6" s="680"/>
      <c r="X6" s="678" t="s">
        <v>34</v>
      </c>
      <c r="Y6" s="679"/>
      <c r="Z6" s="680"/>
      <c r="AA6" s="793" t="s">
        <v>142</v>
      </c>
      <c r="AB6" s="794"/>
      <c r="AC6" s="795"/>
      <c r="AD6" s="793" t="s">
        <v>143</v>
      </c>
      <c r="AE6" s="794"/>
      <c r="AF6" s="795"/>
    </row>
    <row r="7" spans="1:32" ht="12.75" customHeight="1">
      <c r="A7" s="218">
        <v>1</v>
      </c>
      <c r="B7" s="803">
        <v>2</v>
      </c>
      <c r="C7" s="804"/>
      <c r="D7" s="790">
        <v>3</v>
      </c>
      <c r="E7" s="791"/>
      <c r="F7" s="791"/>
      <c r="G7" s="802">
        <v>4</v>
      </c>
      <c r="H7" s="802"/>
      <c r="I7" s="802"/>
      <c r="J7" s="802"/>
      <c r="K7" s="802"/>
      <c r="L7" s="802"/>
      <c r="M7" s="802"/>
      <c r="N7" s="790">
        <v>5</v>
      </c>
      <c r="O7" s="791"/>
      <c r="P7" s="791"/>
      <c r="Q7" s="792"/>
      <c r="R7" s="796">
        <v>6</v>
      </c>
      <c r="S7" s="797"/>
      <c r="T7" s="798"/>
      <c r="U7" s="796">
        <v>7</v>
      </c>
      <c r="V7" s="797"/>
      <c r="W7" s="798"/>
      <c r="X7" s="799">
        <v>8</v>
      </c>
      <c r="Y7" s="800"/>
      <c r="Z7" s="801"/>
      <c r="AA7" s="799">
        <v>9</v>
      </c>
      <c r="AB7" s="800"/>
      <c r="AC7" s="801"/>
      <c r="AD7" s="799">
        <v>10</v>
      </c>
      <c r="AE7" s="800"/>
      <c r="AF7" s="801"/>
    </row>
    <row r="8" spans="1:32" ht="15" customHeight="1">
      <c r="A8" s="65"/>
      <c r="B8" s="778"/>
      <c r="C8" s="779"/>
      <c r="D8" s="774"/>
      <c r="E8" s="775"/>
      <c r="F8" s="775"/>
      <c r="G8" s="699"/>
      <c r="H8" s="699"/>
      <c r="I8" s="699"/>
      <c r="J8" s="699"/>
      <c r="K8" s="699"/>
      <c r="L8" s="699"/>
      <c r="M8" s="699"/>
      <c r="N8" s="696">
        <f>SUM(R8,U8,X8,AA8,AD8)</f>
        <v>0</v>
      </c>
      <c r="O8" s="770"/>
      <c r="P8" s="770"/>
      <c r="Q8" s="697"/>
      <c r="R8" s="702"/>
      <c r="S8" s="787"/>
      <c r="T8" s="703"/>
      <c r="U8" s="702"/>
      <c r="V8" s="787"/>
      <c r="W8" s="703"/>
      <c r="X8" s="702"/>
      <c r="Y8" s="787"/>
      <c r="Z8" s="703"/>
      <c r="AA8" s="702"/>
      <c r="AB8" s="787"/>
      <c r="AC8" s="703"/>
      <c r="AD8" s="702"/>
      <c r="AE8" s="787"/>
      <c r="AF8" s="703"/>
    </row>
    <row r="9" spans="1:32" ht="15" customHeight="1">
      <c r="A9" s="65"/>
      <c r="B9" s="778"/>
      <c r="C9" s="779"/>
      <c r="D9" s="774"/>
      <c r="E9" s="775"/>
      <c r="F9" s="775"/>
      <c r="G9" s="699"/>
      <c r="H9" s="699"/>
      <c r="I9" s="699"/>
      <c r="J9" s="699"/>
      <c r="K9" s="699"/>
      <c r="L9" s="699"/>
      <c r="M9" s="699"/>
      <c r="N9" s="696">
        <f>SUM(R9,U9,X9,AA9,AD9)</f>
        <v>0</v>
      </c>
      <c r="O9" s="770"/>
      <c r="P9" s="770"/>
      <c r="Q9" s="697"/>
      <c r="R9" s="702"/>
      <c r="S9" s="787"/>
      <c r="T9" s="703"/>
      <c r="U9" s="702"/>
      <c r="V9" s="787"/>
      <c r="W9" s="703"/>
      <c r="X9" s="702"/>
      <c r="Y9" s="787"/>
      <c r="Z9" s="703"/>
      <c r="AA9" s="702"/>
      <c r="AB9" s="787"/>
      <c r="AC9" s="703"/>
      <c r="AD9" s="702"/>
      <c r="AE9" s="787"/>
      <c r="AF9" s="703"/>
    </row>
    <row r="10" spans="1:32" ht="15" customHeight="1">
      <c r="A10" s="65"/>
      <c r="B10" s="778"/>
      <c r="C10" s="779"/>
      <c r="D10" s="774"/>
      <c r="E10" s="775"/>
      <c r="F10" s="775"/>
      <c r="G10" s="699"/>
      <c r="H10" s="699"/>
      <c r="I10" s="699"/>
      <c r="J10" s="699"/>
      <c r="K10" s="699"/>
      <c r="L10" s="699"/>
      <c r="M10" s="699"/>
      <c r="N10" s="696">
        <f>SUM(R10,U10,X10,AA10,AD10)</f>
        <v>0</v>
      </c>
      <c r="O10" s="770"/>
      <c r="P10" s="770"/>
      <c r="Q10" s="697"/>
      <c r="R10" s="702"/>
      <c r="S10" s="787"/>
      <c r="T10" s="703"/>
      <c r="U10" s="702"/>
      <c r="V10" s="787"/>
      <c r="W10" s="703"/>
      <c r="X10" s="702"/>
      <c r="Y10" s="787"/>
      <c r="Z10" s="703"/>
      <c r="AA10" s="702"/>
      <c r="AB10" s="787"/>
      <c r="AC10" s="703"/>
      <c r="AD10" s="702"/>
      <c r="AE10" s="787"/>
      <c r="AF10" s="703"/>
    </row>
    <row r="11" spans="1:32" ht="15" customHeight="1">
      <c r="A11" s="65"/>
      <c r="B11" s="778"/>
      <c r="C11" s="779"/>
      <c r="D11" s="774"/>
      <c r="E11" s="775"/>
      <c r="F11" s="775"/>
      <c r="G11" s="699"/>
      <c r="H11" s="699"/>
      <c r="I11" s="699"/>
      <c r="J11" s="699"/>
      <c r="K11" s="699"/>
      <c r="L11" s="699"/>
      <c r="M11" s="699"/>
      <c r="N11" s="696">
        <f>SUM(R11,U11,X11,AA11,AD11)</f>
        <v>0</v>
      </c>
      <c r="O11" s="770"/>
      <c r="P11" s="770"/>
      <c r="Q11" s="697"/>
      <c r="R11" s="702"/>
      <c r="S11" s="787"/>
      <c r="T11" s="703"/>
      <c r="U11" s="702"/>
      <c r="V11" s="787"/>
      <c r="W11" s="703"/>
      <c r="X11" s="702"/>
      <c r="Y11" s="787"/>
      <c r="Z11" s="703"/>
      <c r="AA11" s="702"/>
      <c r="AB11" s="787"/>
      <c r="AC11" s="703"/>
      <c r="AD11" s="702"/>
      <c r="AE11" s="787"/>
      <c r="AF11" s="703"/>
    </row>
    <row r="12" spans="1:32" ht="15" customHeight="1">
      <c r="A12" s="65"/>
      <c r="B12" s="778"/>
      <c r="C12" s="779"/>
      <c r="D12" s="774"/>
      <c r="E12" s="775"/>
      <c r="F12" s="775"/>
      <c r="G12" s="699"/>
      <c r="H12" s="699"/>
      <c r="I12" s="699"/>
      <c r="J12" s="699"/>
      <c r="K12" s="699"/>
      <c r="L12" s="699"/>
      <c r="M12" s="699"/>
      <c r="N12" s="696">
        <f>SUM(R12,U12,X12,AA12,AD12)</f>
        <v>0</v>
      </c>
      <c r="O12" s="770"/>
      <c r="P12" s="770"/>
      <c r="Q12" s="697"/>
      <c r="R12" s="702"/>
      <c r="S12" s="787"/>
      <c r="T12" s="703"/>
      <c r="U12" s="702"/>
      <c r="V12" s="787"/>
      <c r="W12" s="703"/>
      <c r="X12" s="702"/>
      <c r="Y12" s="787"/>
      <c r="Z12" s="703"/>
      <c r="AA12" s="702"/>
      <c r="AB12" s="787"/>
      <c r="AC12" s="703"/>
      <c r="AD12" s="702"/>
      <c r="AE12" s="787"/>
      <c r="AF12" s="703"/>
    </row>
    <row r="13" spans="1:32" ht="20.25" customHeight="1">
      <c r="A13" s="780" t="s">
        <v>49</v>
      </c>
      <c r="B13" s="781"/>
      <c r="C13" s="781"/>
      <c r="D13" s="781"/>
      <c r="E13" s="781"/>
      <c r="F13" s="781"/>
      <c r="G13" s="781"/>
      <c r="H13" s="781"/>
      <c r="I13" s="781"/>
      <c r="J13" s="781"/>
      <c r="K13" s="781"/>
      <c r="L13" s="781"/>
      <c r="M13" s="782"/>
      <c r="N13" s="696">
        <f>SUM(N8:Q12)</f>
        <v>0</v>
      </c>
      <c r="O13" s="770"/>
      <c r="P13" s="770"/>
      <c r="Q13" s="697"/>
      <c r="R13" s="696">
        <f>SUM(R8:T12)</f>
        <v>0</v>
      </c>
      <c r="S13" s="770"/>
      <c r="T13" s="697"/>
      <c r="U13" s="696">
        <f>SUM(U8:W12)</f>
        <v>0</v>
      </c>
      <c r="V13" s="770"/>
      <c r="W13" s="697"/>
      <c r="X13" s="696">
        <f>SUM(X8:Z12)</f>
        <v>0</v>
      </c>
      <c r="Y13" s="770"/>
      <c r="Z13" s="697"/>
      <c r="AA13" s="696">
        <f>SUM(AA8:AC12)</f>
        <v>0</v>
      </c>
      <c r="AB13" s="770"/>
      <c r="AC13" s="697"/>
      <c r="AD13" s="696">
        <f>SUM(AD8:AF12)</f>
        <v>0</v>
      </c>
      <c r="AE13" s="770"/>
      <c r="AF13" s="697"/>
    </row>
    <row r="14" spans="1:32" ht="7.5" customHeight="1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3"/>
      <c r="AF14" s="113"/>
    </row>
    <row r="15" spans="1:32" s="32" customFormat="1" ht="16.5" customHeight="1">
      <c r="A15" s="108"/>
      <c r="B15" s="108"/>
      <c r="C15" s="108" t="s">
        <v>285</v>
      </c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2" s="32" customFormat="1" ht="8.25" customHeight="1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</row>
    <row r="17" spans="1:32" ht="17.25" customHeight="1">
      <c r="A17" s="587" t="s">
        <v>45</v>
      </c>
      <c r="B17" s="764" t="s">
        <v>144</v>
      </c>
      <c r="C17" s="766"/>
      <c r="D17" s="603" t="s">
        <v>137</v>
      </c>
      <c r="E17" s="603"/>
      <c r="F17" s="603"/>
      <c r="G17" s="603"/>
      <c r="H17" s="603" t="s">
        <v>255</v>
      </c>
      <c r="I17" s="603"/>
      <c r="J17" s="603"/>
      <c r="K17" s="603"/>
      <c r="L17" s="603"/>
      <c r="M17" s="603"/>
      <c r="N17" s="603"/>
      <c r="O17" s="603"/>
      <c r="P17" s="603"/>
      <c r="Q17" s="603"/>
      <c r="R17" s="603" t="s">
        <v>145</v>
      </c>
      <c r="S17" s="603"/>
      <c r="T17" s="603"/>
      <c r="U17" s="603"/>
      <c r="V17" s="603"/>
      <c r="W17" s="730" t="s">
        <v>146</v>
      </c>
      <c r="X17" s="730"/>
      <c r="Y17" s="730"/>
      <c r="Z17" s="730"/>
      <c r="AA17" s="730"/>
      <c r="AB17" s="730"/>
      <c r="AC17" s="730"/>
      <c r="AD17" s="730"/>
      <c r="AE17" s="730"/>
      <c r="AF17" s="730"/>
    </row>
    <row r="18" spans="1:32" ht="20.25" customHeight="1">
      <c r="A18" s="587"/>
      <c r="B18" s="767"/>
      <c r="C18" s="769"/>
      <c r="D18" s="603"/>
      <c r="E18" s="603"/>
      <c r="F18" s="603"/>
      <c r="G18" s="603"/>
      <c r="H18" s="603"/>
      <c r="I18" s="603"/>
      <c r="J18" s="603"/>
      <c r="K18" s="603"/>
      <c r="L18" s="603"/>
      <c r="M18" s="603"/>
      <c r="N18" s="603"/>
      <c r="O18" s="603"/>
      <c r="P18" s="603"/>
      <c r="Q18" s="603"/>
      <c r="R18" s="603"/>
      <c r="S18" s="603"/>
      <c r="T18" s="603"/>
      <c r="U18" s="603"/>
      <c r="V18" s="603"/>
      <c r="W18" s="597" t="s">
        <v>221</v>
      </c>
      <c r="X18" s="569"/>
      <c r="Y18" s="597" t="s">
        <v>175</v>
      </c>
      <c r="Z18" s="569"/>
      <c r="AA18" s="597" t="s">
        <v>176</v>
      </c>
      <c r="AB18" s="569"/>
      <c r="AC18" s="597" t="s">
        <v>199</v>
      </c>
      <c r="AD18" s="569"/>
      <c r="AE18" s="597" t="s">
        <v>200</v>
      </c>
      <c r="AF18" s="569"/>
    </row>
    <row r="19" spans="1:32" ht="9" customHeight="1">
      <c r="A19" s="587"/>
      <c r="B19" s="783"/>
      <c r="C19" s="784"/>
      <c r="D19" s="603"/>
      <c r="E19" s="603"/>
      <c r="F19" s="603"/>
      <c r="G19" s="603"/>
      <c r="H19" s="603"/>
      <c r="I19" s="603"/>
      <c r="J19" s="603"/>
      <c r="K19" s="603"/>
      <c r="L19" s="603"/>
      <c r="M19" s="603"/>
      <c r="N19" s="603"/>
      <c r="O19" s="603"/>
      <c r="P19" s="603"/>
      <c r="Q19" s="603"/>
      <c r="R19" s="603"/>
      <c r="S19" s="603"/>
      <c r="T19" s="603"/>
      <c r="U19" s="603"/>
      <c r="V19" s="603"/>
      <c r="W19" s="674"/>
      <c r="X19" s="570"/>
      <c r="Y19" s="674"/>
      <c r="Z19" s="570"/>
      <c r="AA19" s="674"/>
      <c r="AB19" s="570"/>
      <c r="AC19" s="674"/>
      <c r="AD19" s="570"/>
      <c r="AE19" s="674"/>
      <c r="AF19" s="570"/>
    </row>
    <row r="20" spans="1:32" ht="12" customHeight="1">
      <c r="A20" s="98">
        <v>1</v>
      </c>
      <c r="B20" s="785">
        <v>2</v>
      </c>
      <c r="C20" s="786"/>
      <c r="D20" s="551">
        <v>3</v>
      </c>
      <c r="E20" s="551"/>
      <c r="F20" s="551"/>
      <c r="G20" s="551"/>
      <c r="H20" s="551">
        <v>4</v>
      </c>
      <c r="I20" s="551"/>
      <c r="J20" s="551"/>
      <c r="K20" s="551"/>
      <c r="L20" s="551"/>
      <c r="M20" s="551"/>
      <c r="N20" s="551"/>
      <c r="O20" s="551"/>
      <c r="P20" s="551"/>
      <c r="Q20" s="551"/>
      <c r="R20" s="551">
        <v>5</v>
      </c>
      <c r="S20" s="551"/>
      <c r="T20" s="551"/>
      <c r="U20" s="551"/>
      <c r="V20" s="551"/>
      <c r="W20" s="666">
        <v>6</v>
      </c>
      <c r="X20" s="668"/>
      <c r="Y20" s="611">
        <v>7</v>
      </c>
      <c r="Z20" s="613"/>
      <c r="AA20" s="611">
        <v>8</v>
      </c>
      <c r="AB20" s="613"/>
      <c r="AC20" s="611">
        <v>9</v>
      </c>
      <c r="AD20" s="613"/>
      <c r="AE20" s="632">
        <v>10</v>
      </c>
      <c r="AF20" s="632"/>
    </row>
    <row r="21" spans="1:32" ht="15" customHeight="1">
      <c r="A21" s="60"/>
      <c r="B21" s="776"/>
      <c r="C21" s="777"/>
      <c r="D21" s="699"/>
      <c r="E21" s="699"/>
      <c r="F21" s="699"/>
      <c r="G21" s="699"/>
      <c r="H21" s="773"/>
      <c r="I21" s="773"/>
      <c r="J21" s="773"/>
      <c r="K21" s="773"/>
      <c r="L21" s="773"/>
      <c r="M21" s="773"/>
      <c r="N21" s="773"/>
      <c r="O21" s="773"/>
      <c r="P21" s="773"/>
      <c r="Q21" s="773"/>
      <c r="R21" s="771"/>
      <c r="S21" s="771"/>
      <c r="T21" s="771"/>
      <c r="U21" s="771"/>
      <c r="V21" s="771"/>
      <c r="W21" s="702"/>
      <c r="X21" s="703"/>
      <c r="Y21" s="702"/>
      <c r="Z21" s="703"/>
      <c r="AA21" s="702"/>
      <c r="AB21" s="703"/>
      <c r="AC21" s="696">
        <f t="shared" ref="AC21:AC26" si="0">AA21-Y21</f>
        <v>0</v>
      </c>
      <c r="AD21" s="697"/>
      <c r="AE21" s="700"/>
      <c r="AF21" s="701"/>
    </row>
    <row r="22" spans="1:32" ht="15" customHeight="1">
      <c r="A22" s="60"/>
      <c r="B22" s="776"/>
      <c r="C22" s="777"/>
      <c r="D22" s="699"/>
      <c r="E22" s="699"/>
      <c r="F22" s="699"/>
      <c r="G22" s="699"/>
      <c r="H22" s="773"/>
      <c r="I22" s="773"/>
      <c r="J22" s="773"/>
      <c r="K22" s="773"/>
      <c r="L22" s="773"/>
      <c r="M22" s="773"/>
      <c r="N22" s="773"/>
      <c r="O22" s="773"/>
      <c r="P22" s="773"/>
      <c r="Q22" s="773"/>
      <c r="R22" s="771"/>
      <c r="S22" s="771"/>
      <c r="T22" s="771"/>
      <c r="U22" s="771"/>
      <c r="V22" s="771"/>
      <c r="W22" s="702"/>
      <c r="X22" s="703"/>
      <c r="Y22" s="702"/>
      <c r="Z22" s="703"/>
      <c r="AA22" s="702"/>
      <c r="AB22" s="703"/>
      <c r="AC22" s="696">
        <f t="shared" si="0"/>
        <v>0</v>
      </c>
      <c r="AD22" s="697"/>
      <c r="AE22" s="700"/>
      <c r="AF22" s="701"/>
    </row>
    <row r="23" spans="1:32" ht="15" customHeight="1">
      <c r="A23" s="60"/>
      <c r="B23" s="776"/>
      <c r="C23" s="777"/>
      <c r="D23" s="699"/>
      <c r="E23" s="699"/>
      <c r="F23" s="699"/>
      <c r="G23" s="699"/>
      <c r="H23" s="773"/>
      <c r="I23" s="773"/>
      <c r="J23" s="773"/>
      <c r="K23" s="773"/>
      <c r="L23" s="773"/>
      <c r="M23" s="773"/>
      <c r="N23" s="773"/>
      <c r="O23" s="773"/>
      <c r="P23" s="773"/>
      <c r="Q23" s="773"/>
      <c r="R23" s="771"/>
      <c r="S23" s="771"/>
      <c r="T23" s="771"/>
      <c r="U23" s="771"/>
      <c r="V23" s="771"/>
      <c r="W23" s="702"/>
      <c r="X23" s="703"/>
      <c r="Y23" s="702"/>
      <c r="Z23" s="703"/>
      <c r="AA23" s="702"/>
      <c r="AB23" s="703"/>
      <c r="AC23" s="696">
        <f t="shared" si="0"/>
        <v>0</v>
      </c>
      <c r="AD23" s="697"/>
      <c r="AE23" s="700"/>
      <c r="AF23" s="701"/>
    </row>
    <row r="24" spans="1:32" ht="15" customHeight="1">
      <c r="A24" s="60"/>
      <c r="B24" s="776"/>
      <c r="C24" s="777"/>
      <c r="D24" s="699"/>
      <c r="E24" s="699"/>
      <c r="F24" s="699"/>
      <c r="G24" s="699"/>
      <c r="H24" s="773"/>
      <c r="I24" s="773"/>
      <c r="J24" s="773"/>
      <c r="K24" s="773"/>
      <c r="L24" s="773"/>
      <c r="M24" s="773"/>
      <c r="N24" s="773"/>
      <c r="O24" s="773"/>
      <c r="P24" s="773"/>
      <c r="Q24" s="773"/>
      <c r="R24" s="771"/>
      <c r="S24" s="771"/>
      <c r="T24" s="771"/>
      <c r="U24" s="771"/>
      <c r="V24" s="771"/>
      <c r="W24" s="702"/>
      <c r="X24" s="703"/>
      <c r="Y24" s="702"/>
      <c r="Z24" s="703"/>
      <c r="AA24" s="702"/>
      <c r="AB24" s="703"/>
      <c r="AC24" s="696">
        <f t="shared" si="0"/>
        <v>0</v>
      </c>
      <c r="AD24" s="697"/>
      <c r="AE24" s="700"/>
      <c r="AF24" s="701"/>
    </row>
    <row r="25" spans="1:32" ht="15" customHeight="1">
      <c r="A25" s="60"/>
      <c r="B25" s="776"/>
      <c r="C25" s="777"/>
      <c r="D25" s="699"/>
      <c r="E25" s="699"/>
      <c r="F25" s="699"/>
      <c r="G25" s="699"/>
      <c r="H25" s="773"/>
      <c r="I25" s="773"/>
      <c r="J25" s="773"/>
      <c r="K25" s="773"/>
      <c r="L25" s="773"/>
      <c r="M25" s="773"/>
      <c r="N25" s="773"/>
      <c r="O25" s="773"/>
      <c r="P25" s="773"/>
      <c r="Q25" s="773"/>
      <c r="R25" s="771"/>
      <c r="S25" s="771"/>
      <c r="T25" s="771"/>
      <c r="U25" s="771"/>
      <c r="V25" s="771"/>
      <c r="W25" s="702"/>
      <c r="X25" s="703"/>
      <c r="Y25" s="702"/>
      <c r="Z25" s="703"/>
      <c r="AA25" s="702"/>
      <c r="AB25" s="703"/>
      <c r="AC25" s="696">
        <f t="shared" si="0"/>
        <v>0</v>
      </c>
      <c r="AD25" s="697"/>
      <c r="AE25" s="700"/>
      <c r="AF25" s="701"/>
    </row>
    <row r="26" spans="1:32" ht="24.95" customHeight="1">
      <c r="A26" s="772" t="s">
        <v>49</v>
      </c>
      <c r="B26" s="772"/>
      <c r="C26" s="772"/>
      <c r="D26" s="772"/>
      <c r="E26" s="772"/>
      <c r="F26" s="772"/>
      <c r="G26" s="772"/>
      <c r="H26" s="772"/>
      <c r="I26" s="772"/>
      <c r="J26" s="772"/>
      <c r="K26" s="772"/>
      <c r="L26" s="772"/>
      <c r="M26" s="772"/>
      <c r="N26" s="772"/>
      <c r="O26" s="772"/>
      <c r="P26" s="772"/>
      <c r="Q26" s="772"/>
      <c r="R26" s="772"/>
      <c r="S26" s="772"/>
      <c r="T26" s="772"/>
      <c r="U26" s="772"/>
      <c r="V26" s="772"/>
      <c r="W26" s="696">
        <f>SUM(W21:X25)</f>
        <v>0</v>
      </c>
      <c r="X26" s="697"/>
      <c r="Y26" s="696">
        <f>SUM(Y21:Z25)</f>
        <v>0</v>
      </c>
      <c r="Z26" s="697"/>
      <c r="AA26" s="696">
        <f>SUM(AA21:AB25)</f>
        <v>0</v>
      </c>
      <c r="AB26" s="697"/>
      <c r="AC26" s="696">
        <f t="shared" si="0"/>
        <v>0</v>
      </c>
      <c r="AD26" s="697"/>
      <c r="AE26" s="700"/>
      <c r="AF26" s="701"/>
    </row>
    <row r="27" spans="1:32" ht="6" customHeight="1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16"/>
      <c r="R27" s="116"/>
      <c r="S27" s="116"/>
      <c r="T27" s="116"/>
      <c r="U27" s="116"/>
      <c r="V27" s="116"/>
      <c r="W27" s="16"/>
      <c r="X27" s="16"/>
      <c r="Y27" s="16"/>
      <c r="Z27" s="16"/>
      <c r="AA27" s="16"/>
      <c r="AB27" s="16"/>
      <c r="AC27" s="16"/>
      <c r="AD27" s="16"/>
      <c r="AE27" s="16"/>
      <c r="AF27" s="116"/>
    </row>
    <row r="28" spans="1:32" s="32" customFormat="1" ht="15.75" customHeight="1">
      <c r="A28" s="108"/>
      <c r="B28" s="108"/>
      <c r="C28" s="286" t="s">
        <v>286</v>
      </c>
      <c r="D28" s="286"/>
      <c r="E28" s="286"/>
      <c r="F28" s="286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</row>
    <row r="29" spans="1:32" ht="11.25" customHeight="1">
      <c r="A29" s="117"/>
      <c r="B29" s="117"/>
      <c r="C29" s="287"/>
      <c r="D29" s="287"/>
      <c r="E29" s="287"/>
      <c r="F29" s="287"/>
      <c r="G29" s="117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7"/>
      <c r="X29" s="16"/>
      <c r="Y29" s="16"/>
      <c r="Z29" s="809"/>
      <c r="AA29" s="809"/>
      <c r="AB29" s="809"/>
      <c r="AC29" s="16"/>
      <c r="AD29" s="808" t="s">
        <v>167</v>
      </c>
      <c r="AE29" s="808"/>
      <c r="AF29" s="808"/>
    </row>
    <row r="30" spans="1:32" ht="45.75" customHeight="1">
      <c r="A30" s="761" t="s">
        <v>45</v>
      </c>
      <c r="B30" s="764" t="s">
        <v>179</v>
      </c>
      <c r="C30" s="765"/>
      <c r="D30" s="765"/>
      <c r="E30" s="765"/>
      <c r="F30" s="765"/>
      <c r="G30" s="765"/>
      <c r="H30" s="765"/>
      <c r="I30" s="765"/>
      <c r="J30" s="765"/>
      <c r="K30" s="765"/>
      <c r="L30" s="766"/>
      <c r="M30" s="721" t="s">
        <v>48</v>
      </c>
      <c r="N30" s="722"/>
      <c r="O30" s="722"/>
      <c r="P30" s="722"/>
      <c r="Q30" s="722"/>
      <c r="R30" s="722"/>
      <c r="S30" s="722"/>
      <c r="T30" s="723"/>
      <c r="U30" s="721" t="s">
        <v>75</v>
      </c>
      <c r="V30" s="722"/>
      <c r="W30" s="722"/>
      <c r="X30" s="722"/>
      <c r="Y30" s="722"/>
      <c r="Z30" s="722"/>
      <c r="AA30" s="722"/>
      <c r="AB30" s="723"/>
      <c r="AC30" s="721" t="s">
        <v>287</v>
      </c>
      <c r="AD30" s="722"/>
      <c r="AE30" s="722"/>
      <c r="AF30" s="723"/>
    </row>
    <row r="31" spans="1:32" ht="24.95" customHeight="1">
      <c r="A31" s="762"/>
      <c r="B31" s="767"/>
      <c r="C31" s="768"/>
      <c r="D31" s="768"/>
      <c r="E31" s="768"/>
      <c r="F31" s="768"/>
      <c r="G31" s="768"/>
      <c r="H31" s="768"/>
      <c r="I31" s="768"/>
      <c r="J31" s="768"/>
      <c r="K31" s="768"/>
      <c r="L31" s="769"/>
      <c r="M31" s="726" t="s">
        <v>175</v>
      </c>
      <c r="N31" s="727"/>
      <c r="O31" s="726" t="s">
        <v>176</v>
      </c>
      <c r="P31" s="727"/>
      <c r="Q31" s="726" t="s">
        <v>199</v>
      </c>
      <c r="R31" s="727"/>
      <c r="S31" s="726" t="s">
        <v>200</v>
      </c>
      <c r="T31" s="727"/>
      <c r="U31" s="726" t="s">
        <v>175</v>
      </c>
      <c r="V31" s="727"/>
      <c r="W31" s="726" t="s">
        <v>176</v>
      </c>
      <c r="X31" s="727"/>
      <c r="Y31" s="726" t="s">
        <v>199</v>
      </c>
      <c r="Z31" s="727"/>
      <c r="AA31" s="726" t="s">
        <v>200</v>
      </c>
      <c r="AB31" s="727"/>
      <c r="AC31" s="719" t="s">
        <v>175</v>
      </c>
      <c r="AD31" s="719" t="s">
        <v>176</v>
      </c>
      <c r="AE31" s="719" t="s">
        <v>199</v>
      </c>
      <c r="AF31" s="719" t="s">
        <v>200</v>
      </c>
    </row>
    <row r="32" spans="1:32" ht="18" customHeight="1">
      <c r="A32" s="763"/>
      <c r="B32" s="783"/>
      <c r="C32" s="807"/>
      <c r="D32" s="807"/>
      <c r="E32" s="807"/>
      <c r="F32" s="807"/>
      <c r="G32" s="807"/>
      <c r="H32" s="807"/>
      <c r="I32" s="807"/>
      <c r="J32" s="807"/>
      <c r="K32" s="807"/>
      <c r="L32" s="784"/>
      <c r="M32" s="728"/>
      <c r="N32" s="729"/>
      <c r="O32" s="728"/>
      <c r="P32" s="729"/>
      <c r="Q32" s="728"/>
      <c r="R32" s="729"/>
      <c r="S32" s="728"/>
      <c r="T32" s="729"/>
      <c r="U32" s="728"/>
      <c r="V32" s="729"/>
      <c r="W32" s="728"/>
      <c r="X32" s="729"/>
      <c r="Y32" s="728"/>
      <c r="Z32" s="729"/>
      <c r="AA32" s="728"/>
      <c r="AB32" s="729"/>
      <c r="AC32" s="720"/>
      <c r="AD32" s="720"/>
      <c r="AE32" s="720"/>
      <c r="AF32" s="720"/>
    </row>
    <row r="33" spans="1:32" ht="12" customHeight="1">
      <c r="A33" s="60">
        <v>1</v>
      </c>
      <c r="B33" s="760">
        <v>2</v>
      </c>
      <c r="C33" s="760"/>
      <c r="D33" s="760"/>
      <c r="E33" s="760"/>
      <c r="F33" s="760"/>
      <c r="G33" s="760"/>
      <c r="H33" s="760"/>
      <c r="I33" s="760"/>
      <c r="J33" s="760"/>
      <c r="K33" s="760"/>
      <c r="L33" s="760"/>
      <c r="M33" s="724">
        <v>3</v>
      </c>
      <c r="N33" s="725"/>
      <c r="O33" s="724">
        <v>4</v>
      </c>
      <c r="P33" s="725"/>
      <c r="Q33" s="724">
        <v>5</v>
      </c>
      <c r="R33" s="725"/>
      <c r="S33" s="724">
        <v>9</v>
      </c>
      <c r="T33" s="725"/>
      <c r="U33" s="724">
        <v>7</v>
      </c>
      <c r="V33" s="725"/>
      <c r="W33" s="724">
        <v>8</v>
      </c>
      <c r="X33" s="725"/>
      <c r="Y33" s="724">
        <v>9</v>
      </c>
      <c r="Z33" s="725"/>
      <c r="AA33" s="724">
        <v>10</v>
      </c>
      <c r="AB33" s="725"/>
      <c r="AC33" s="119">
        <v>11</v>
      </c>
      <c r="AD33" s="119">
        <v>12</v>
      </c>
      <c r="AE33" s="119">
        <v>13</v>
      </c>
      <c r="AF33" s="119">
        <v>14</v>
      </c>
    </row>
    <row r="34" spans="1:32" ht="15" customHeight="1">
      <c r="A34" s="65"/>
      <c r="B34" s="704" t="s">
        <v>504</v>
      </c>
      <c r="C34" s="704"/>
      <c r="D34" s="704"/>
      <c r="E34" s="704"/>
      <c r="F34" s="704"/>
      <c r="G34" s="704"/>
      <c r="H34" s="704"/>
      <c r="I34" s="704"/>
      <c r="J34" s="704"/>
      <c r="K34" s="704"/>
      <c r="L34" s="704"/>
      <c r="M34" s="702"/>
      <c r="N34" s="703"/>
      <c r="O34" s="702"/>
      <c r="P34" s="703"/>
      <c r="Q34" s="696">
        <f t="shared" ref="Q34:Q39" si="1">O34-M34</f>
        <v>0</v>
      </c>
      <c r="R34" s="697"/>
      <c r="S34" s="700"/>
      <c r="T34" s="701"/>
      <c r="U34" s="702"/>
      <c r="V34" s="703"/>
      <c r="W34" s="702"/>
      <c r="X34" s="703"/>
      <c r="Y34" s="696">
        <f t="shared" ref="Y34:Y39" si="2">W34-U34</f>
        <v>0</v>
      </c>
      <c r="Z34" s="697"/>
      <c r="AA34" s="700"/>
      <c r="AB34" s="701"/>
      <c r="AC34" s="114">
        <v>100</v>
      </c>
      <c r="AD34" s="114">
        <v>667</v>
      </c>
      <c r="AE34" s="284">
        <f>AD34-AC34</f>
        <v>567</v>
      </c>
      <c r="AF34" s="120"/>
    </row>
    <row r="35" spans="1:32" ht="15" customHeight="1">
      <c r="A35" s="65"/>
      <c r="B35" s="704"/>
      <c r="C35" s="704"/>
      <c r="D35" s="704"/>
      <c r="E35" s="704"/>
      <c r="F35" s="704"/>
      <c r="G35" s="704"/>
      <c r="H35" s="704"/>
      <c r="I35" s="704"/>
      <c r="J35" s="704"/>
      <c r="K35" s="704"/>
      <c r="L35" s="704"/>
      <c r="M35" s="702"/>
      <c r="N35" s="703"/>
      <c r="O35" s="702"/>
      <c r="P35" s="703"/>
      <c r="Q35" s="696">
        <f t="shared" si="1"/>
        <v>0</v>
      </c>
      <c r="R35" s="697"/>
      <c r="S35" s="700"/>
      <c r="T35" s="701"/>
      <c r="U35" s="702"/>
      <c r="V35" s="703"/>
      <c r="W35" s="702"/>
      <c r="X35" s="703"/>
      <c r="Y35" s="696">
        <f t="shared" si="2"/>
        <v>0</v>
      </c>
      <c r="Z35" s="697"/>
      <c r="AA35" s="700"/>
      <c r="AB35" s="701"/>
      <c r="AC35" s="114"/>
      <c r="AD35" s="114"/>
      <c r="AE35" s="115"/>
      <c r="AF35" s="120"/>
    </row>
    <row r="36" spans="1:32" ht="15" customHeight="1">
      <c r="A36" s="65"/>
      <c r="B36" s="704"/>
      <c r="C36" s="704"/>
      <c r="D36" s="704"/>
      <c r="E36" s="704"/>
      <c r="F36" s="704"/>
      <c r="G36" s="704"/>
      <c r="H36" s="704"/>
      <c r="I36" s="704"/>
      <c r="J36" s="704"/>
      <c r="K36" s="704"/>
      <c r="L36" s="704"/>
      <c r="M36" s="702"/>
      <c r="N36" s="703"/>
      <c r="O36" s="702"/>
      <c r="P36" s="703"/>
      <c r="Q36" s="696">
        <f t="shared" si="1"/>
        <v>0</v>
      </c>
      <c r="R36" s="697"/>
      <c r="S36" s="700"/>
      <c r="T36" s="701"/>
      <c r="U36" s="702"/>
      <c r="V36" s="703"/>
      <c r="W36" s="702"/>
      <c r="X36" s="703"/>
      <c r="Y36" s="696">
        <f t="shared" si="2"/>
        <v>0</v>
      </c>
      <c r="Z36" s="697"/>
      <c r="AA36" s="700"/>
      <c r="AB36" s="701"/>
      <c r="AC36" s="114"/>
      <c r="AD36" s="114"/>
      <c r="AE36" s="115"/>
      <c r="AF36" s="120"/>
    </row>
    <row r="37" spans="1:32" ht="15" customHeight="1">
      <c r="A37" s="65"/>
      <c r="B37" s="704"/>
      <c r="C37" s="704"/>
      <c r="D37" s="704"/>
      <c r="E37" s="704"/>
      <c r="F37" s="704"/>
      <c r="G37" s="704"/>
      <c r="H37" s="704"/>
      <c r="I37" s="704"/>
      <c r="J37" s="704"/>
      <c r="K37" s="704"/>
      <c r="L37" s="704"/>
      <c r="M37" s="702"/>
      <c r="N37" s="703"/>
      <c r="O37" s="702"/>
      <c r="P37" s="703"/>
      <c r="Q37" s="696">
        <f t="shared" si="1"/>
        <v>0</v>
      </c>
      <c r="R37" s="697"/>
      <c r="S37" s="700"/>
      <c r="T37" s="701"/>
      <c r="U37" s="702"/>
      <c r="V37" s="703"/>
      <c r="W37" s="702"/>
      <c r="X37" s="703"/>
      <c r="Y37" s="696">
        <f t="shared" si="2"/>
        <v>0</v>
      </c>
      <c r="Z37" s="697"/>
      <c r="AA37" s="700"/>
      <c r="AB37" s="701"/>
      <c r="AC37" s="114"/>
      <c r="AD37" s="114"/>
      <c r="AE37" s="115"/>
      <c r="AF37" s="120"/>
    </row>
    <row r="38" spans="1:32" ht="15" customHeight="1">
      <c r="A38" s="65"/>
      <c r="B38" s="704"/>
      <c r="C38" s="704"/>
      <c r="D38" s="704"/>
      <c r="E38" s="704"/>
      <c r="F38" s="704"/>
      <c r="G38" s="704"/>
      <c r="H38" s="704"/>
      <c r="I38" s="704"/>
      <c r="J38" s="704"/>
      <c r="K38" s="704"/>
      <c r="L38" s="704"/>
      <c r="M38" s="702"/>
      <c r="N38" s="703"/>
      <c r="O38" s="702"/>
      <c r="P38" s="703"/>
      <c r="Q38" s="696">
        <f t="shared" si="1"/>
        <v>0</v>
      </c>
      <c r="R38" s="697"/>
      <c r="S38" s="700"/>
      <c r="T38" s="701"/>
      <c r="U38" s="702"/>
      <c r="V38" s="703"/>
      <c r="W38" s="702"/>
      <c r="X38" s="703"/>
      <c r="Y38" s="696">
        <f t="shared" si="2"/>
        <v>0</v>
      </c>
      <c r="Z38" s="697"/>
      <c r="AA38" s="700"/>
      <c r="AB38" s="701"/>
      <c r="AC38" s="114"/>
      <c r="AD38" s="114"/>
      <c r="AE38" s="115"/>
      <c r="AF38" s="120"/>
    </row>
    <row r="39" spans="1:32" ht="21" customHeight="1">
      <c r="A39" s="750" t="s">
        <v>49</v>
      </c>
      <c r="B39" s="751"/>
      <c r="C39" s="751"/>
      <c r="D39" s="751"/>
      <c r="E39" s="751"/>
      <c r="F39" s="751"/>
      <c r="G39" s="751"/>
      <c r="H39" s="751"/>
      <c r="I39" s="751"/>
      <c r="J39" s="751"/>
      <c r="K39" s="751"/>
      <c r="L39" s="752"/>
      <c r="M39" s="696">
        <f>SUM(M34:M38)</f>
        <v>0</v>
      </c>
      <c r="N39" s="697"/>
      <c r="O39" s="696">
        <f>SUM(O34:O38)</f>
        <v>0</v>
      </c>
      <c r="P39" s="697"/>
      <c r="Q39" s="696">
        <f t="shared" si="1"/>
        <v>0</v>
      </c>
      <c r="R39" s="697"/>
      <c r="S39" s="700"/>
      <c r="T39" s="701"/>
      <c r="U39" s="696">
        <f>SUM(U34:U38)</f>
        <v>0</v>
      </c>
      <c r="V39" s="697"/>
      <c r="W39" s="696">
        <f>SUM(W34:W38)</f>
        <v>0</v>
      </c>
      <c r="X39" s="697"/>
      <c r="Y39" s="696">
        <f t="shared" si="2"/>
        <v>0</v>
      </c>
      <c r="Z39" s="697"/>
      <c r="AA39" s="700"/>
      <c r="AB39" s="701"/>
      <c r="AC39" s="115">
        <f>SUM(AC34:AC38)</f>
        <v>100</v>
      </c>
      <c r="AD39" s="308">
        <f>SUM(AD34:AD38)</f>
        <v>667</v>
      </c>
      <c r="AE39" s="284">
        <f>AD39-AC39</f>
        <v>567</v>
      </c>
      <c r="AF39" s="487"/>
    </row>
    <row r="40" spans="1:32" ht="14.25" customHeight="1">
      <c r="A40" s="750" t="s">
        <v>50</v>
      </c>
      <c r="B40" s="751"/>
      <c r="C40" s="751"/>
      <c r="D40" s="751"/>
      <c r="E40" s="751"/>
      <c r="F40" s="751"/>
      <c r="G40" s="751"/>
      <c r="H40" s="751"/>
      <c r="I40" s="751"/>
      <c r="J40" s="751"/>
      <c r="K40" s="751"/>
      <c r="L40" s="752"/>
      <c r="M40" s="700"/>
      <c r="N40" s="701"/>
      <c r="O40" s="700"/>
      <c r="P40" s="701"/>
      <c r="Q40" s="700"/>
      <c r="R40" s="701"/>
      <c r="S40" s="694"/>
      <c r="T40" s="695"/>
      <c r="U40" s="700"/>
      <c r="V40" s="701"/>
      <c r="W40" s="700"/>
      <c r="X40" s="701"/>
      <c r="Y40" s="700"/>
      <c r="Z40" s="701"/>
      <c r="AA40" s="694"/>
      <c r="AB40" s="695"/>
      <c r="AC40" s="120"/>
      <c r="AD40" s="120"/>
      <c r="AE40" s="121"/>
      <c r="AF40" s="121"/>
    </row>
    <row r="41" spans="1:32" ht="15" customHeight="1">
      <c r="A41" s="122"/>
      <c r="B41" s="122"/>
      <c r="C41" s="122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761" t="s">
        <v>45</v>
      </c>
      <c r="B42" s="764" t="s">
        <v>179</v>
      </c>
      <c r="C42" s="765"/>
      <c r="D42" s="765"/>
      <c r="E42" s="765"/>
      <c r="F42" s="765"/>
      <c r="G42" s="765"/>
      <c r="H42" s="765"/>
      <c r="I42" s="765"/>
      <c r="J42" s="765"/>
      <c r="K42" s="765"/>
      <c r="L42" s="766"/>
      <c r="M42" s="721" t="s">
        <v>288</v>
      </c>
      <c r="N42" s="722"/>
      <c r="O42" s="722"/>
      <c r="P42" s="722"/>
      <c r="Q42" s="722"/>
      <c r="R42" s="722"/>
      <c r="S42" s="722"/>
      <c r="T42" s="723"/>
      <c r="U42" s="721" t="s">
        <v>93</v>
      </c>
      <c r="V42" s="722"/>
      <c r="W42" s="722"/>
      <c r="X42" s="722"/>
      <c r="Y42" s="722"/>
      <c r="Z42" s="722"/>
      <c r="AA42" s="722"/>
      <c r="AB42" s="723"/>
      <c r="AC42" s="721" t="s">
        <v>289</v>
      </c>
      <c r="AD42" s="722"/>
      <c r="AE42" s="722"/>
      <c r="AF42" s="723"/>
    </row>
    <row r="43" spans="1:32" ht="15.75" customHeight="1">
      <c r="A43" s="762"/>
      <c r="B43" s="767"/>
      <c r="C43" s="768"/>
      <c r="D43" s="768"/>
      <c r="E43" s="768"/>
      <c r="F43" s="768"/>
      <c r="G43" s="768"/>
      <c r="H43" s="768"/>
      <c r="I43" s="768"/>
      <c r="J43" s="768"/>
      <c r="K43" s="768"/>
      <c r="L43" s="769"/>
      <c r="M43" s="726" t="s">
        <v>175</v>
      </c>
      <c r="N43" s="727"/>
      <c r="O43" s="726" t="s">
        <v>176</v>
      </c>
      <c r="P43" s="727"/>
      <c r="Q43" s="726" t="s">
        <v>199</v>
      </c>
      <c r="R43" s="727"/>
      <c r="S43" s="726" t="s">
        <v>200</v>
      </c>
      <c r="T43" s="727"/>
      <c r="U43" s="726" t="s">
        <v>175</v>
      </c>
      <c r="V43" s="727"/>
      <c r="W43" s="726" t="s">
        <v>176</v>
      </c>
      <c r="X43" s="727"/>
      <c r="Y43" s="726" t="s">
        <v>199</v>
      </c>
      <c r="Z43" s="727"/>
      <c r="AA43" s="726" t="s">
        <v>200</v>
      </c>
      <c r="AB43" s="727"/>
      <c r="AC43" s="719" t="s">
        <v>175</v>
      </c>
      <c r="AD43" s="719" t="s">
        <v>176</v>
      </c>
      <c r="AE43" s="719" t="s">
        <v>199</v>
      </c>
      <c r="AF43" s="719" t="s">
        <v>200</v>
      </c>
    </row>
    <row r="44" spans="1:32" ht="25.5" customHeight="1">
      <c r="A44" s="762"/>
      <c r="B44" s="767"/>
      <c r="C44" s="768"/>
      <c r="D44" s="768"/>
      <c r="E44" s="768"/>
      <c r="F44" s="768"/>
      <c r="G44" s="768"/>
      <c r="H44" s="768"/>
      <c r="I44" s="768"/>
      <c r="J44" s="768"/>
      <c r="K44" s="768"/>
      <c r="L44" s="769"/>
      <c r="M44" s="728"/>
      <c r="N44" s="729"/>
      <c r="O44" s="728"/>
      <c r="P44" s="729"/>
      <c r="Q44" s="728"/>
      <c r="R44" s="729"/>
      <c r="S44" s="728"/>
      <c r="T44" s="729"/>
      <c r="U44" s="728"/>
      <c r="V44" s="729"/>
      <c r="W44" s="728"/>
      <c r="X44" s="729"/>
      <c r="Y44" s="728"/>
      <c r="Z44" s="729"/>
      <c r="AA44" s="728"/>
      <c r="AB44" s="729"/>
      <c r="AC44" s="720"/>
      <c r="AD44" s="720"/>
      <c r="AE44" s="720"/>
      <c r="AF44" s="720"/>
    </row>
    <row r="45" spans="1:32" ht="12" customHeight="1">
      <c r="A45" s="60">
        <v>1</v>
      </c>
      <c r="B45" s="760">
        <v>2</v>
      </c>
      <c r="C45" s="760"/>
      <c r="D45" s="760"/>
      <c r="E45" s="760"/>
      <c r="F45" s="760"/>
      <c r="G45" s="760"/>
      <c r="H45" s="760"/>
      <c r="I45" s="760"/>
      <c r="J45" s="760"/>
      <c r="K45" s="760"/>
      <c r="L45" s="760"/>
      <c r="M45" s="724">
        <v>15</v>
      </c>
      <c r="N45" s="725"/>
      <c r="O45" s="724">
        <v>16</v>
      </c>
      <c r="P45" s="725"/>
      <c r="Q45" s="724">
        <v>17</v>
      </c>
      <c r="R45" s="725"/>
      <c r="S45" s="724">
        <v>18</v>
      </c>
      <c r="T45" s="725"/>
      <c r="U45" s="724">
        <v>19</v>
      </c>
      <c r="V45" s="725"/>
      <c r="W45" s="724">
        <v>20</v>
      </c>
      <c r="X45" s="725"/>
      <c r="Y45" s="724">
        <v>21</v>
      </c>
      <c r="Z45" s="725"/>
      <c r="AA45" s="724">
        <v>22</v>
      </c>
      <c r="AB45" s="725"/>
      <c r="AC45" s="119">
        <v>23</v>
      </c>
      <c r="AD45" s="119">
        <v>24</v>
      </c>
      <c r="AE45" s="119">
        <v>25</v>
      </c>
      <c r="AF45" s="119">
        <v>26</v>
      </c>
    </row>
    <row r="46" spans="1:32" ht="15" customHeight="1">
      <c r="A46" s="65"/>
      <c r="B46" s="704"/>
      <c r="C46" s="704"/>
      <c r="D46" s="704"/>
      <c r="E46" s="704"/>
      <c r="F46" s="704"/>
      <c r="G46" s="704"/>
      <c r="H46" s="704"/>
      <c r="I46" s="704"/>
      <c r="J46" s="704"/>
      <c r="K46" s="704"/>
      <c r="L46" s="704"/>
      <c r="M46" s="702"/>
      <c r="N46" s="703"/>
      <c r="O46" s="702"/>
      <c r="P46" s="703"/>
      <c r="Q46" s="696">
        <f t="shared" ref="Q46:Q51" si="3">O46-M46</f>
        <v>0</v>
      </c>
      <c r="R46" s="697"/>
      <c r="S46" s="700"/>
      <c r="T46" s="701"/>
      <c r="U46" s="702"/>
      <c r="V46" s="703"/>
      <c r="W46" s="702"/>
      <c r="X46" s="703"/>
      <c r="Y46" s="696">
        <f t="shared" ref="Y46:Y51" si="4">W46-U46</f>
        <v>0</v>
      </c>
      <c r="Z46" s="697"/>
      <c r="AA46" s="700"/>
      <c r="AB46" s="701"/>
      <c r="AC46" s="115">
        <f>M34+U34+AC34+M46+U46</f>
        <v>100</v>
      </c>
      <c r="AD46" s="115">
        <v>667</v>
      </c>
      <c r="AE46" s="115">
        <f>AD46-AC46</f>
        <v>567</v>
      </c>
      <c r="AF46" s="120"/>
    </row>
    <row r="47" spans="1:32" ht="15" customHeight="1">
      <c r="A47" s="65"/>
      <c r="B47" s="704"/>
      <c r="C47" s="704"/>
      <c r="D47" s="704"/>
      <c r="E47" s="704"/>
      <c r="F47" s="704"/>
      <c r="G47" s="704"/>
      <c r="H47" s="704"/>
      <c r="I47" s="704"/>
      <c r="J47" s="704"/>
      <c r="K47" s="704"/>
      <c r="L47" s="704"/>
      <c r="M47" s="702"/>
      <c r="N47" s="703"/>
      <c r="O47" s="702"/>
      <c r="P47" s="703"/>
      <c r="Q47" s="696">
        <f t="shared" si="3"/>
        <v>0</v>
      </c>
      <c r="R47" s="697"/>
      <c r="S47" s="700"/>
      <c r="T47" s="701"/>
      <c r="U47" s="702"/>
      <c r="V47" s="703"/>
      <c r="W47" s="702"/>
      <c r="X47" s="703"/>
      <c r="Y47" s="696">
        <f t="shared" si="4"/>
        <v>0</v>
      </c>
      <c r="Z47" s="697"/>
      <c r="AA47" s="700"/>
      <c r="AB47" s="701"/>
      <c r="AC47" s="115">
        <f>M35+U35+AC35+M47+U47</f>
        <v>0</v>
      </c>
      <c r="AD47" s="115">
        <f>O35+W35+AD35+O47+W47</f>
        <v>0</v>
      </c>
      <c r="AE47" s="115">
        <f>AD47-AC47</f>
        <v>0</v>
      </c>
      <c r="AF47" s="120"/>
    </row>
    <row r="48" spans="1:32" ht="15" customHeight="1">
      <c r="A48" s="65"/>
      <c r="B48" s="704"/>
      <c r="C48" s="704"/>
      <c r="D48" s="704"/>
      <c r="E48" s="704"/>
      <c r="F48" s="704"/>
      <c r="G48" s="704"/>
      <c r="H48" s="704"/>
      <c r="I48" s="704"/>
      <c r="J48" s="704"/>
      <c r="K48" s="704"/>
      <c r="L48" s="704"/>
      <c r="M48" s="702"/>
      <c r="N48" s="703"/>
      <c r="O48" s="702"/>
      <c r="P48" s="703"/>
      <c r="Q48" s="696">
        <f t="shared" si="3"/>
        <v>0</v>
      </c>
      <c r="R48" s="697"/>
      <c r="S48" s="700"/>
      <c r="T48" s="701"/>
      <c r="U48" s="702"/>
      <c r="V48" s="703"/>
      <c r="W48" s="702"/>
      <c r="X48" s="703"/>
      <c r="Y48" s="696">
        <f t="shared" si="4"/>
        <v>0</v>
      </c>
      <c r="Z48" s="697"/>
      <c r="AA48" s="700"/>
      <c r="AB48" s="701"/>
      <c r="AC48" s="115">
        <f>M36+U36+AC36+M48+U48</f>
        <v>0</v>
      </c>
      <c r="AD48" s="115">
        <f>O36+W36+AD36+O48+W48</f>
        <v>0</v>
      </c>
      <c r="AE48" s="115">
        <f>AD48-AC48</f>
        <v>0</v>
      </c>
      <c r="AF48" s="120"/>
    </row>
    <row r="49" spans="1:32" ht="15" customHeight="1">
      <c r="A49" s="65"/>
      <c r="B49" s="704"/>
      <c r="C49" s="704"/>
      <c r="D49" s="704"/>
      <c r="E49" s="704"/>
      <c r="F49" s="704"/>
      <c r="G49" s="704"/>
      <c r="H49" s="704"/>
      <c r="I49" s="704"/>
      <c r="J49" s="704"/>
      <c r="K49" s="704"/>
      <c r="L49" s="704"/>
      <c r="M49" s="702"/>
      <c r="N49" s="703"/>
      <c r="O49" s="702"/>
      <c r="P49" s="703"/>
      <c r="Q49" s="696">
        <f t="shared" si="3"/>
        <v>0</v>
      </c>
      <c r="R49" s="697"/>
      <c r="S49" s="700"/>
      <c r="T49" s="701"/>
      <c r="U49" s="702"/>
      <c r="V49" s="703"/>
      <c r="W49" s="702"/>
      <c r="X49" s="703"/>
      <c r="Y49" s="696">
        <f t="shared" si="4"/>
        <v>0</v>
      </c>
      <c r="Z49" s="697"/>
      <c r="AA49" s="700"/>
      <c r="AB49" s="701"/>
      <c r="AC49" s="115">
        <f>M37+U37+AC37+M49+U49</f>
        <v>0</v>
      </c>
      <c r="AD49" s="115">
        <f>O37+W37+AD37+O49+W49</f>
        <v>0</v>
      </c>
      <c r="AE49" s="115">
        <f>AD49-AC49</f>
        <v>0</v>
      </c>
      <c r="AF49" s="120"/>
    </row>
    <row r="50" spans="1:32" ht="15" customHeight="1">
      <c r="A50" s="65"/>
      <c r="B50" s="704"/>
      <c r="C50" s="704"/>
      <c r="D50" s="704"/>
      <c r="E50" s="704"/>
      <c r="F50" s="704"/>
      <c r="G50" s="704"/>
      <c r="H50" s="704"/>
      <c r="I50" s="704"/>
      <c r="J50" s="704"/>
      <c r="K50" s="704"/>
      <c r="L50" s="704"/>
      <c r="M50" s="702"/>
      <c r="N50" s="703"/>
      <c r="O50" s="702"/>
      <c r="P50" s="703"/>
      <c r="Q50" s="696">
        <f t="shared" si="3"/>
        <v>0</v>
      </c>
      <c r="R50" s="697"/>
      <c r="S50" s="700"/>
      <c r="T50" s="701"/>
      <c r="U50" s="702"/>
      <c r="V50" s="703"/>
      <c r="W50" s="702"/>
      <c r="X50" s="703"/>
      <c r="Y50" s="696">
        <f t="shared" si="4"/>
        <v>0</v>
      </c>
      <c r="Z50" s="697"/>
      <c r="AA50" s="700"/>
      <c r="AB50" s="701"/>
      <c r="AC50" s="115">
        <f>M38+U38+AC38+M50+U50</f>
        <v>0</v>
      </c>
      <c r="AD50" s="115">
        <f>O38+W38+AD38+O50+W50</f>
        <v>0</v>
      </c>
      <c r="AE50" s="115">
        <f>AD50-AC50</f>
        <v>0</v>
      </c>
      <c r="AF50" s="120"/>
    </row>
    <row r="51" spans="1:32" ht="18" customHeight="1">
      <c r="A51" s="750" t="s">
        <v>49</v>
      </c>
      <c r="B51" s="751"/>
      <c r="C51" s="751"/>
      <c r="D51" s="751"/>
      <c r="E51" s="751"/>
      <c r="F51" s="751"/>
      <c r="G51" s="751"/>
      <c r="H51" s="751"/>
      <c r="I51" s="751"/>
      <c r="J51" s="751"/>
      <c r="K51" s="751"/>
      <c r="L51" s="752"/>
      <c r="M51" s="696">
        <f>SUM(M46:M50)</f>
        <v>0</v>
      </c>
      <c r="N51" s="697"/>
      <c r="O51" s="696">
        <f>SUM(O46:O50)</f>
        <v>0</v>
      </c>
      <c r="P51" s="697"/>
      <c r="Q51" s="696">
        <f t="shared" si="3"/>
        <v>0</v>
      </c>
      <c r="R51" s="697"/>
      <c r="S51" s="700"/>
      <c r="T51" s="701"/>
      <c r="U51" s="696">
        <f>SUM(U46:U50)</f>
        <v>0</v>
      </c>
      <c r="V51" s="697"/>
      <c r="W51" s="696">
        <f>SUM(W46:W50)</f>
        <v>0</v>
      </c>
      <c r="X51" s="697"/>
      <c r="Y51" s="696">
        <f t="shared" si="4"/>
        <v>0</v>
      </c>
      <c r="Z51" s="697"/>
      <c r="AA51" s="700"/>
      <c r="AB51" s="701"/>
      <c r="AC51" s="115">
        <f>SUM(AC46:AC50)</f>
        <v>100</v>
      </c>
      <c r="AD51" s="115">
        <f>SUM(AD46:AD50)</f>
        <v>667</v>
      </c>
      <c r="AE51" s="115">
        <f>SUM(AE46:AE50)</f>
        <v>567</v>
      </c>
      <c r="AF51" s="120"/>
    </row>
    <row r="52" spans="1:32" ht="15" customHeight="1">
      <c r="A52" s="750" t="s">
        <v>50</v>
      </c>
      <c r="B52" s="751"/>
      <c r="C52" s="751"/>
      <c r="D52" s="751"/>
      <c r="E52" s="751"/>
      <c r="F52" s="751"/>
      <c r="G52" s="751"/>
      <c r="H52" s="751"/>
      <c r="I52" s="751"/>
      <c r="J52" s="751"/>
      <c r="K52" s="751"/>
      <c r="L52" s="752"/>
      <c r="M52" s="700"/>
      <c r="N52" s="701"/>
      <c r="O52" s="700"/>
      <c r="P52" s="701"/>
      <c r="Q52" s="700"/>
      <c r="R52" s="701"/>
      <c r="S52" s="694"/>
      <c r="T52" s="695"/>
      <c r="U52" s="700"/>
      <c r="V52" s="701"/>
      <c r="W52" s="700"/>
      <c r="X52" s="701"/>
      <c r="Y52" s="700"/>
      <c r="Z52" s="701"/>
      <c r="AA52" s="694"/>
      <c r="AB52" s="695"/>
      <c r="AC52" s="120"/>
      <c r="AD52" s="120"/>
      <c r="AE52" s="121"/>
      <c r="AF52" s="121"/>
    </row>
    <row r="53" spans="1:32" ht="5.25" customHeight="1">
      <c r="A53" s="122"/>
      <c r="B53" s="122"/>
      <c r="C53" s="122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08"/>
      <c r="B54" s="108"/>
      <c r="C54" s="108" t="s">
        <v>297</v>
      </c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</row>
    <row r="55" spans="1:32" s="53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24"/>
      <c r="L55" s="16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805" t="s">
        <v>167</v>
      </c>
      <c r="AE55" s="805"/>
      <c r="AF55" s="805"/>
    </row>
    <row r="56" spans="1:32" s="54" customFormat="1" ht="17.25" customHeight="1">
      <c r="A56" s="730" t="s">
        <v>150</v>
      </c>
      <c r="B56" s="597" t="s">
        <v>244</v>
      </c>
      <c r="C56" s="569"/>
      <c r="D56" s="603" t="s">
        <v>247</v>
      </c>
      <c r="E56" s="603"/>
      <c r="F56" s="603" t="s">
        <v>151</v>
      </c>
      <c r="G56" s="603"/>
      <c r="H56" s="603" t="s">
        <v>485</v>
      </c>
      <c r="I56" s="603"/>
      <c r="J56" s="603" t="s">
        <v>487</v>
      </c>
      <c r="K56" s="603"/>
      <c r="L56" s="806" t="s">
        <v>486</v>
      </c>
      <c r="M56" s="806"/>
      <c r="N56" s="806"/>
      <c r="O56" s="806"/>
      <c r="P56" s="806"/>
      <c r="Q56" s="806"/>
      <c r="R56" s="806"/>
      <c r="S56" s="806"/>
      <c r="T56" s="806"/>
      <c r="U56" s="806"/>
      <c r="V56" s="551" t="s">
        <v>245</v>
      </c>
      <c r="W56" s="551"/>
      <c r="X56" s="551"/>
      <c r="Y56" s="551"/>
      <c r="Z56" s="551"/>
      <c r="AA56" s="597" t="s">
        <v>246</v>
      </c>
      <c r="AB56" s="673"/>
      <c r="AC56" s="673"/>
      <c r="AD56" s="673"/>
      <c r="AE56" s="673"/>
      <c r="AF56" s="569"/>
    </row>
    <row r="57" spans="1:32" s="54" customFormat="1" ht="24.75" customHeight="1">
      <c r="A57" s="730"/>
      <c r="B57" s="756"/>
      <c r="C57" s="757"/>
      <c r="D57" s="603"/>
      <c r="E57" s="603"/>
      <c r="F57" s="603"/>
      <c r="G57" s="603"/>
      <c r="H57" s="603"/>
      <c r="I57" s="603"/>
      <c r="J57" s="603"/>
      <c r="K57" s="603"/>
      <c r="L57" s="603" t="s">
        <v>217</v>
      </c>
      <c r="M57" s="603"/>
      <c r="N57" s="551" t="s">
        <v>467</v>
      </c>
      <c r="O57" s="551"/>
      <c r="P57" s="603" t="s">
        <v>222</v>
      </c>
      <c r="Q57" s="603"/>
      <c r="R57" s="603"/>
      <c r="S57" s="603"/>
      <c r="T57" s="603"/>
      <c r="U57" s="603"/>
      <c r="V57" s="551"/>
      <c r="W57" s="551"/>
      <c r="X57" s="551"/>
      <c r="Y57" s="551"/>
      <c r="Z57" s="551"/>
      <c r="AA57" s="756"/>
      <c r="AB57" s="735"/>
      <c r="AC57" s="735"/>
      <c r="AD57" s="735"/>
      <c r="AE57" s="735"/>
      <c r="AF57" s="757"/>
    </row>
    <row r="58" spans="1:32" s="55" customFormat="1" ht="85.5" customHeight="1">
      <c r="A58" s="730"/>
      <c r="B58" s="674"/>
      <c r="C58" s="570"/>
      <c r="D58" s="603"/>
      <c r="E58" s="603"/>
      <c r="F58" s="603"/>
      <c r="G58" s="603"/>
      <c r="H58" s="603"/>
      <c r="I58" s="603"/>
      <c r="J58" s="603"/>
      <c r="K58" s="603"/>
      <c r="L58" s="603"/>
      <c r="M58" s="603"/>
      <c r="N58" s="551"/>
      <c r="O58" s="551"/>
      <c r="P58" s="603" t="s">
        <v>218</v>
      </c>
      <c r="Q58" s="603"/>
      <c r="R58" s="603" t="s">
        <v>219</v>
      </c>
      <c r="S58" s="603"/>
      <c r="T58" s="603" t="s">
        <v>220</v>
      </c>
      <c r="U58" s="603"/>
      <c r="V58" s="551"/>
      <c r="W58" s="551"/>
      <c r="X58" s="551"/>
      <c r="Y58" s="551"/>
      <c r="Z58" s="551"/>
      <c r="AA58" s="674"/>
      <c r="AB58" s="675"/>
      <c r="AC58" s="675"/>
      <c r="AD58" s="675"/>
      <c r="AE58" s="675"/>
      <c r="AF58" s="570"/>
    </row>
    <row r="59" spans="1:32" s="54" customFormat="1" ht="12" customHeight="1">
      <c r="A59" s="125">
        <v>1</v>
      </c>
      <c r="B59" s="678">
        <v>2</v>
      </c>
      <c r="C59" s="680"/>
      <c r="D59" s="603">
        <v>3</v>
      </c>
      <c r="E59" s="603"/>
      <c r="F59" s="603">
        <v>4</v>
      </c>
      <c r="G59" s="603"/>
      <c r="H59" s="603">
        <v>5</v>
      </c>
      <c r="I59" s="603"/>
      <c r="J59" s="603">
        <v>6</v>
      </c>
      <c r="K59" s="603"/>
      <c r="L59" s="678">
        <v>7</v>
      </c>
      <c r="M59" s="680"/>
      <c r="N59" s="678">
        <v>8</v>
      </c>
      <c r="O59" s="680"/>
      <c r="P59" s="603">
        <v>9</v>
      </c>
      <c r="Q59" s="603"/>
      <c r="R59" s="730">
        <v>10</v>
      </c>
      <c r="S59" s="730"/>
      <c r="T59" s="603">
        <v>11</v>
      </c>
      <c r="U59" s="603"/>
      <c r="V59" s="678">
        <v>12</v>
      </c>
      <c r="W59" s="679"/>
      <c r="X59" s="679"/>
      <c r="Y59" s="679"/>
      <c r="Z59" s="680"/>
      <c r="AA59" s="603">
        <v>13</v>
      </c>
      <c r="AB59" s="603"/>
      <c r="AC59" s="603"/>
      <c r="AD59" s="603"/>
      <c r="AE59" s="603"/>
      <c r="AF59" s="603"/>
    </row>
    <row r="60" spans="1:32" s="54" customFormat="1" ht="20.100000000000001" customHeight="1">
      <c r="A60" s="126"/>
      <c r="B60" s="758"/>
      <c r="C60" s="759"/>
      <c r="D60" s="699"/>
      <c r="E60" s="699"/>
      <c r="F60" s="698"/>
      <c r="G60" s="698"/>
      <c r="H60" s="698"/>
      <c r="I60" s="698"/>
      <c r="J60" s="698"/>
      <c r="K60" s="698"/>
      <c r="L60" s="698"/>
      <c r="M60" s="698"/>
      <c r="N60" s="696">
        <f>SUM(P60,R60,T60)</f>
        <v>0</v>
      </c>
      <c r="O60" s="697"/>
      <c r="P60" s="698"/>
      <c r="Q60" s="698"/>
      <c r="R60" s="698"/>
      <c r="S60" s="698"/>
      <c r="T60" s="698"/>
      <c r="U60" s="698"/>
      <c r="V60" s="705"/>
      <c r="W60" s="706"/>
      <c r="X60" s="706"/>
      <c r="Y60" s="706"/>
      <c r="Z60" s="707"/>
      <c r="AA60" s="733"/>
      <c r="AB60" s="733"/>
      <c r="AC60" s="733"/>
      <c r="AD60" s="733"/>
      <c r="AE60" s="733"/>
      <c r="AF60" s="733"/>
    </row>
    <row r="61" spans="1:32" s="54" customFormat="1" ht="20.100000000000001" customHeight="1">
      <c r="A61" s="126"/>
      <c r="B61" s="758"/>
      <c r="C61" s="759"/>
      <c r="D61" s="699"/>
      <c r="E61" s="699"/>
      <c r="F61" s="698"/>
      <c r="G61" s="698"/>
      <c r="H61" s="698"/>
      <c r="I61" s="698"/>
      <c r="J61" s="698"/>
      <c r="K61" s="698"/>
      <c r="L61" s="698"/>
      <c r="M61" s="698"/>
      <c r="N61" s="696">
        <f>SUM(P61,R61,T61)</f>
        <v>0</v>
      </c>
      <c r="O61" s="697"/>
      <c r="P61" s="698"/>
      <c r="Q61" s="698"/>
      <c r="R61" s="698"/>
      <c r="S61" s="698"/>
      <c r="T61" s="698"/>
      <c r="U61" s="698"/>
      <c r="V61" s="705"/>
      <c r="W61" s="706"/>
      <c r="X61" s="706"/>
      <c r="Y61" s="706"/>
      <c r="Z61" s="707"/>
      <c r="AA61" s="733"/>
      <c r="AB61" s="733"/>
      <c r="AC61" s="733"/>
      <c r="AD61" s="733"/>
      <c r="AE61" s="733"/>
      <c r="AF61" s="733"/>
    </row>
    <row r="62" spans="1:32" s="54" customFormat="1" ht="20.100000000000001" customHeight="1">
      <c r="A62" s="126"/>
      <c r="B62" s="758"/>
      <c r="C62" s="759"/>
      <c r="D62" s="699"/>
      <c r="E62" s="699"/>
      <c r="F62" s="698"/>
      <c r="G62" s="698"/>
      <c r="H62" s="698"/>
      <c r="I62" s="698"/>
      <c r="J62" s="698"/>
      <c r="K62" s="698"/>
      <c r="L62" s="698"/>
      <c r="M62" s="698"/>
      <c r="N62" s="696">
        <f>SUM(P62,R62,T62)</f>
        <v>0</v>
      </c>
      <c r="O62" s="697"/>
      <c r="P62" s="698"/>
      <c r="Q62" s="698"/>
      <c r="R62" s="698"/>
      <c r="S62" s="698"/>
      <c r="T62" s="698"/>
      <c r="U62" s="698"/>
      <c r="V62" s="705"/>
      <c r="W62" s="706"/>
      <c r="X62" s="706"/>
      <c r="Y62" s="706"/>
      <c r="Z62" s="707"/>
      <c r="AA62" s="733"/>
      <c r="AB62" s="733"/>
      <c r="AC62" s="733"/>
      <c r="AD62" s="733"/>
      <c r="AE62" s="733"/>
      <c r="AF62" s="733"/>
    </row>
    <row r="63" spans="1:32" s="54" customFormat="1" ht="20.100000000000001" customHeight="1">
      <c r="A63" s="126"/>
      <c r="B63" s="758"/>
      <c r="C63" s="759"/>
      <c r="D63" s="699"/>
      <c r="E63" s="699"/>
      <c r="F63" s="698"/>
      <c r="G63" s="698"/>
      <c r="H63" s="698"/>
      <c r="I63" s="698"/>
      <c r="J63" s="698"/>
      <c r="K63" s="698"/>
      <c r="L63" s="698"/>
      <c r="M63" s="698"/>
      <c r="N63" s="696">
        <f>SUM(P63,R63,T63)</f>
        <v>0</v>
      </c>
      <c r="O63" s="697"/>
      <c r="P63" s="698"/>
      <c r="Q63" s="698"/>
      <c r="R63" s="698"/>
      <c r="S63" s="698"/>
      <c r="T63" s="698"/>
      <c r="U63" s="698"/>
      <c r="V63" s="705"/>
      <c r="W63" s="706"/>
      <c r="X63" s="706"/>
      <c r="Y63" s="706"/>
      <c r="Z63" s="707"/>
      <c r="AA63" s="733"/>
      <c r="AB63" s="733"/>
      <c r="AC63" s="733"/>
      <c r="AD63" s="733"/>
      <c r="AE63" s="733"/>
      <c r="AF63" s="733"/>
    </row>
    <row r="64" spans="1:32" s="54" customFormat="1" ht="20.100000000000001" customHeight="1">
      <c r="A64" s="126"/>
      <c r="B64" s="758"/>
      <c r="C64" s="759"/>
      <c r="D64" s="699"/>
      <c r="E64" s="699"/>
      <c r="F64" s="698"/>
      <c r="G64" s="698"/>
      <c r="H64" s="698"/>
      <c r="I64" s="698"/>
      <c r="J64" s="698"/>
      <c r="K64" s="698"/>
      <c r="L64" s="698"/>
      <c r="M64" s="698"/>
      <c r="N64" s="696">
        <f>SUM(P64,R64,T64)</f>
        <v>0</v>
      </c>
      <c r="O64" s="697"/>
      <c r="P64" s="698"/>
      <c r="Q64" s="698"/>
      <c r="R64" s="698"/>
      <c r="S64" s="698"/>
      <c r="T64" s="698"/>
      <c r="U64" s="698"/>
      <c r="V64" s="705"/>
      <c r="W64" s="706"/>
      <c r="X64" s="706"/>
      <c r="Y64" s="706"/>
      <c r="Z64" s="707"/>
      <c r="AA64" s="733"/>
      <c r="AB64" s="733"/>
      <c r="AC64" s="733"/>
      <c r="AD64" s="733"/>
      <c r="AE64" s="733"/>
      <c r="AF64" s="733"/>
    </row>
    <row r="65" spans="1:32" s="54" customFormat="1" ht="21" customHeight="1">
      <c r="A65" s="747" t="s">
        <v>49</v>
      </c>
      <c r="B65" s="748"/>
      <c r="C65" s="748"/>
      <c r="D65" s="748"/>
      <c r="E65" s="749"/>
      <c r="F65" s="709">
        <f>SUM(F60:G64)</f>
        <v>0</v>
      </c>
      <c r="G65" s="709"/>
      <c r="H65" s="709">
        <f>SUM(H60:I64)</f>
        <v>0</v>
      </c>
      <c r="I65" s="709"/>
      <c r="J65" s="709">
        <f>SUM(J60:K64)</f>
        <v>0</v>
      </c>
      <c r="K65" s="709"/>
      <c r="L65" s="709">
        <f>SUM(L60:M64)</f>
        <v>0</v>
      </c>
      <c r="M65" s="709"/>
      <c r="N65" s="709">
        <f>SUM(N60:O64)</f>
        <v>0</v>
      </c>
      <c r="O65" s="709"/>
      <c r="P65" s="709">
        <f>SUM(P60:Q64)</f>
        <v>0</v>
      </c>
      <c r="Q65" s="709"/>
      <c r="R65" s="709">
        <f>SUM(R60:S64)</f>
        <v>0</v>
      </c>
      <c r="S65" s="709"/>
      <c r="T65" s="709">
        <f>SUM(T60:U64)</f>
        <v>0</v>
      </c>
      <c r="U65" s="709"/>
      <c r="V65" s="705"/>
      <c r="W65" s="706"/>
      <c r="X65" s="706"/>
      <c r="Y65" s="706"/>
      <c r="Z65" s="707"/>
      <c r="AA65" s="733"/>
      <c r="AB65" s="733"/>
      <c r="AC65" s="733"/>
      <c r="AD65" s="733"/>
      <c r="AE65" s="733"/>
      <c r="AF65" s="733"/>
    </row>
    <row r="66" spans="1:32" s="54" customFormat="1" ht="7.5" customHeight="1">
      <c r="A66" s="134"/>
      <c r="B66" s="134"/>
      <c r="C66" s="134"/>
      <c r="D66" s="134"/>
      <c r="E66" s="134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5"/>
      <c r="W66" s="135"/>
      <c r="X66" s="135"/>
      <c r="Y66" s="135"/>
      <c r="Z66" s="135"/>
      <c r="AA66" s="112"/>
      <c r="AB66" s="112"/>
      <c r="AC66" s="112"/>
      <c r="AD66" s="112"/>
      <c r="AE66" s="112"/>
      <c r="AF66" s="112"/>
    </row>
    <row r="67" spans="1:32" s="54" customFormat="1" ht="19.5" customHeight="1">
      <c r="A67" s="23"/>
      <c r="B67" s="708" t="s">
        <v>298</v>
      </c>
      <c r="C67" s="708"/>
      <c r="D67" s="708"/>
      <c r="E67" s="708"/>
      <c r="F67" s="708"/>
      <c r="G67" s="708"/>
      <c r="H67" s="708"/>
      <c r="I67" s="708"/>
      <c r="J67" s="708"/>
      <c r="K67" s="708"/>
      <c r="L67" s="708"/>
      <c r="M67" s="708"/>
      <c r="N67" s="708"/>
      <c r="O67" s="708"/>
      <c r="P67" s="708"/>
      <c r="Q67" s="708"/>
      <c r="R67" s="708"/>
      <c r="S67" s="708"/>
      <c r="T67" s="708"/>
      <c r="U67" s="708"/>
      <c r="V67" s="708"/>
      <c r="W67" s="708"/>
      <c r="X67" s="708"/>
      <c r="Y67" s="708"/>
      <c r="Z67" s="708"/>
      <c r="AA67" s="708"/>
      <c r="AB67" s="708"/>
      <c r="AC67" s="708"/>
      <c r="AD67" s="708"/>
      <c r="AE67" s="708"/>
      <c r="AF67" s="112"/>
    </row>
    <row r="68" spans="1:32" s="54" customFormat="1" ht="24.95" customHeight="1">
      <c r="A68" s="687" t="s">
        <v>45</v>
      </c>
      <c r="B68" s="553" t="s">
        <v>204</v>
      </c>
      <c r="C68" s="553"/>
      <c r="D68" s="553"/>
      <c r="E68" s="553"/>
      <c r="F68" s="553"/>
      <c r="G68" s="553"/>
      <c r="H68" s="553"/>
      <c r="I68" s="553"/>
      <c r="J68" s="553"/>
      <c r="K68" s="755" t="s">
        <v>270</v>
      </c>
      <c r="L68" s="755"/>
      <c r="M68" s="755"/>
      <c r="N68" s="710" t="s">
        <v>271</v>
      </c>
      <c r="O68" s="711"/>
      <c r="P68" s="712"/>
      <c r="Q68" s="732" t="s">
        <v>272</v>
      </c>
      <c r="R68" s="732"/>
      <c r="S68" s="732"/>
      <c r="T68" s="553" t="s">
        <v>273</v>
      </c>
      <c r="U68" s="553"/>
      <c r="V68" s="553"/>
      <c r="W68" s="735"/>
      <c r="X68" s="735"/>
      <c r="Y68" s="735"/>
      <c r="Z68" s="735"/>
      <c r="AA68" s="735"/>
      <c r="AB68" s="735"/>
      <c r="AC68" s="735"/>
      <c r="AD68" s="735"/>
      <c r="AE68" s="72"/>
      <c r="AF68" s="112"/>
    </row>
    <row r="69" spans="1:32" s="54" customFormat="1" ht="21.75" customHeight="1">
      <c r="A69" s="753"/>
      <c r="B69" s="553"/>
      <c r="C69" s="553"/>
      <c r="D69" s="553"/>
      <c r="E69" s="553"/>
      <c r="F69" s="553"/>
      <c r="G69" s="553"/>
      <c r="H69" s="553"/>
      <c r="I69" s="553"/>
      <c r="J69" s="553"/>
      <c r="K69" s="755"/>
      <c r="L69" s="755"/>
      <c r="M69" s="755"/>
      <c r="N69" s="713"/>
      <c r="O69" s="714"/>
      <c r="P69" s="715"/>
      <c r="Q69" s="732"/>
      <c r="R69" s="732"/>
      <c r="S69" s="732"/>
      <c r="T69" s="553"/>
      <c r="U69" s="553"/>
      <c r="V69" s="553"/>
      <c r="W69" s="714"/>
      <c r="X69" s="714"/>
      <c r="Y69" s="714"/>
      <c r="Z69" s="714"/>
      <c r="AA69" s="714"/>
      <c r="AB69" s="714"/>
      <c r="AC69" s="714"/>
      <c r="AD69" s="714"/>
      <c r="AE69" s="72"/>
      <c r="AF69" s="112"/>
    </row>
    <row r="70" spans="1:32" s="54" customFormat="1" ht="69.75" customHeight="1">
      <c r="A70" s="754"/>
      <c r="B70" s="553"/>
      <c r="C70" s="553"/>
      <c r="D70" s="553"/>
      <c r="E70" s="553"/>
      <c r="F70" s="553"/>
      <c r="G70" s="553"/>
      <c r="H70" s="553"/>
      <c r="I70" s="553"/>
      <c r="J70" s="553"/>
      <c r="K70" s="755"/>
      <c r="L70" s="755"/>
      <c r="M70" s="755"/>
      <c r="N70" s="716"/>
      <c r="O70" s="717"/>
      <c r="P70" s="718"/>
      <c r="Q70" s="732"/>
      <c r="R70" s="732"/>
      <c r="S70" s="732"/>
      <c r="T70" s="553"/>
      <c r="U70" s="553"/>
      <c r="V70" s="553"/>
      <c r="W70" s="714"/>
      <c r="X70" s="714"/>
      <c r="Y70" s="714"/>
      <c r="Z70" s="714"/>
      <c r="AA70" s="714"/>
      <c r="AB70" s="714"/>
      <c r="AC70" s="714"/>
      <c r="AD70" s="714"/>
      <c r="AE70" s="72"/>
      <c r="AF70" s="112"/>
    </row>
    <row r="71" spans="1:32" s="54" customFormat="1" ht="12.75" customHeight="1">
      <c r="A71" s="100">
        <v>1</v>
      </c>
      <c r="B71" s="746">
        <v>2</v>
      </c>
      <c r="C71" s="746"/>
      <c r="D71" s="746"/>
      <c r="E71" s="746"/>
      <c r="F71" s="746"/>
      <c r="G71" s="746"/>
      <c r="H71" s="746"/>
      <c r="I71" s="746"/>
      <c r="J71" s="746"/>
      <c r="K71" s="736">
        <v>3</v>
      </c>
      <c r="L71" s="736"/>
      <c r="M71" s="736"/>
      <c r="N71" s="736">
        <v>4</v>
      </c>
      <c r="O71" s="736"/>
      <c r="P71" s="736"/>
      <c r="Q71" s="736">
        <v>5</v>
      </c>
      <c r="R71" s="736"/>
      <c r="S71" s="736"/>
      <c r="T71" s="736">
        <v>6</v>
      </c>
      <c r="U71" s="736"/>
      <c r="V71" s="736"/>
      <c r="W71" s="734"/>
      <c r="X71" s="734"/>
      <c r="Y71" s="734"/>
      <c r="Z71" s="734"/>
      <c r="AA71" s="734"/>
      <c r="AB71" s="734"/>
      <c r="AC71" s="734"/>
      <c r="AD71" s="734"/>
      <c r="AE71" s="72"/>
      <c r="AF71" s="112"/>
    </row>
    <row r="72" spans="1:32" s="54" customFormat="1" ht="25.5" customHeight="1">
      <c r="A72" s="81"/>
      <c r="B72" s="682" t="s">
        <v>290</v>
      </c>
      <c r="C72" s="682"/>
      <c r="D72" s="682"/>
      <c r="E72" s="682"/>
      <c r="F72" s="682"/>
      <c r="G72" s="682"/>
      <c r="H72" s="682"/>
      <c r="I72" s="682"/>
      <c r="J72" s="682"/>
      <c r="K72" s="636"/>
      <c r="L72" s="636"/>
      <c r="M72" s="636"/>
      <c r="N72" s="636"/>
      <c r="O72" s="636"/>
      <c r="P72" s="636"/>
      <c r="Q72" s="636"/>
      <c r="R72" s="636"/>
      <c r="S72" s="636"/>
      <c r="T72" s="636"/>
      <c r="U72" s="636"/>
      <c r="V72" s="636"/>
      <c r="W72" s="731"/>
      <c r="X72" s="731"/>
      <c r="Y72" s="731"/>
      <c r="Z72" s="731"/>
      <c r="AA72" s="731"/>
      <c r="AB72" s="731"/>
      <c r="AC72" s="731"/>
      <c r="AD72" s="731"/>
      <c r="AE72" s="72"/>
      <c r="AF72" s="112"/>
    </row>
    <row r="73" spans="1:32" s="54" customFormat="1" ht="19.5" customHeight="1">
      <c r="A73" s="81"/>
      <c r="B73" s="737" t="s">
        <v>291</v>
      </c>
      <c r="C73" s="737"/>
      <c r="D73" s="737"/>
      <c r="E73" s="737"/>
      <c r="F73" s="737"/>
      <c r="G73" s="737"/>
      <c r="H73" s="737"/>
      <c r="I73" s="737"/>
      <c r="J73" s="737"/>
      <c r="K73" s="636"/>
      <c r="L73" s="636"/>
      <c r="M73" s="636"/>
      <c r="N73" s="636"/>
      <c r="O73" s="636"/>
      <c r="P73" s="636"/>
      <c r="Q73" s="636"/>
      <c r="R73" s="636"/>
      <c r="S73" s="636"/>
      <c r="T73" s="636"/>
      <c r="U73" s="636"/>
      <c r="V73" s="636"/>
      <c r="W73" s="731"/>
      <c r="X73" s="731"/>
      <c r="Y73" s="731"/>
      <c r="Z73" s="731"/>
      <c r="AA73" s="731"/>
      <c r="AB73" s="731"/>
      <c r="AC73" s="731"/>
      <c r="AD73" s="731"/>
      <c r="AE73" s="72"/>
      <c r="AF73" s="112"/>
    </row>
    <row r="74" spans="1:32" s="54" customFormat="1" ht="19.5" customHeight="1">
      <c r="A74" s="81"/>
      <c r="B74" s="737" t="s">
        <v>292</v>
      </c>
      <c r="C74" s="737"/>
      <c r="D74" s="737"/>
      <c r="E74" s="737"/>
      <c r="F74" s="737"/>
      <c r="G74" s="737"/>
      <c r="H74" s="737"/>
      <c r="I74" s="737"/>
      <c r="J74" s="737"/>
      <c r="K74" s="636"/>
      <c r="L74" s="636"/>
      <c r="M74" s="636"/>
      <c r="N74" s="636"/>
      <c r="O74" s="636"/>
      <c r="P74" s="636"/>
      <c r="Q74" s="636"/>
      <c r="R74" s="636"/>
      <c r="S74" s="636"/>
      <c r="T74" s="636"/>
      <c r="U74" s="636"/>
      <c r="V74" s="636"/>
      <c r="W74" s="731"/>
      <c r="X74" s="731"/>
      <c r="Y74" s="731"/>
      <c r="Z74" s="731"/>
      <c r="AA74" s="731"/>
      <c r="AB74" s="731"/>
      <c r="AC74" s="731"/>
      <c r="AD74" s="731"/>
      <c r="AE74" s="72"/>
      <c r="AF74" s="112"/>
    </row>
    <row r="75" spans="1:32" s="54" customFormat="1" ht="23.25" customHeight="1">
      <c r="A75" s="81"/>
      <c r="B75" s="743" t="s">
        <v>293</v>
      </c>
      <c r="C75" s="744"/>
      <c r="D75" s="744"/>
      <c r="E75" s="744"/>
      <c r="F75" s="744"/>
      <c r="G75" s="744"/>
      <c r="H75" s="744"/>
      <c r="I75" s="744"/>
      <c r="J75" s="745"/>
      <c r="K75" s="636"/>
      <c r="L75" s="636"/>
      <c r="M75" s="636"/>
      <c r="N75" s="636"/>
      <c r="O75" s="636"/>
      <c r="P75" s="636"/>
      <c r="Q75" s="636"/>
      <c r="R75" s="636"/>
      <c r="S75" s="636"/>
      <c r="T75" s="636"/>
      <c r="U75" s="636"/>
      <c r="V75" s="636"/>
      <c r="W75" s="731"/>
      <c r="X75" s="731"/>
      <c r="Y75" s="731"/>
      <c r="Z75" s="731"/>
      <c r="AA75" s="731"/>
      <c r="AB75" s="731"/>
      <c r="AC75" s="731"/>
      <c r="AD75" s="731"/>
      <c r="AE75" s="72"/>
      <c r="AF75" s="112"/>
    </row>
    <row r="76" spans="1:32" s="54" customFormat="1" ht="18" customHeight="1">
      <c r="A76" s="81"/>
      <c r="B76" s="737" t="s">
        <v>291</v>
      </c>
      <c r="C76" s="737"/>
      <c r="D76" s="737"/>
      <c r="E76" s="737"/>
      <c r="F76" s="737"/>
      <c r="G76" s="737"/>
      <c r="H76" s="737"/>
      <c r="I76" s="737"/>
      <c r="J76" s="737"/>
      <c r="K76" s="636"/>
      <c r="L76" s="636"/>
      <c r="M76" s="636"/>
      <c r="N76" s="636"/>
      <c r="O76" s="636"/>
      <c r="P76" s="636"/>
      <c r="Q76" s="636"/>
      <c r="R76" s="636"/>
      <c r="S76" s="636"/>
      <c r="T76" s="636"/>
      <c r="U76" s="636"/>
      <c r="V76" s="636"/>
      <c r="W76" s="731"/>
      <c r="X76" s="731"/>
      <c r="Y76" s="731"/>
      <c r="Z76" s="731"/>
      <c r="AA76" s="731"/>
      <c r="AB76" s="731"/>
      <c r="AC76" s="731"/>
      <c r="AD76" s="731"/>
      <c r="AE76" s="72"/>
      <c r="AF76" s="112"/>
    </row>
    <row r="77" spans="1:32" s="54" customFormat="1" ht="24.95" customHeight="1">
      <c r="A77" s="132"/>
      <c r="B77" s="737" t="s">
        <v>292</v>
      </c>
      <c r="C77" s="737"/>
      <c r="D77" s="737"/>
      <c r="E77" s="737"/>
      <c r="F77" s="737"/>
      <c r="G77" s="737"/>
      <c r="H77" s="737"/>
      <c r="I77" s="737"/>
      <c r="J77" s="737"/>
      <c r="K77" s="636"/>
      <c r="L77" s="636"/>
      <c r="M77" s="636"/>
      <c r="N77" s="636"/>
      <c r="O77" s="636"/>
      <c r="P77" s="636"/>
      <c r="Q77" s="636"/>
      <c r="R77" s="636"/>
      <c r="S77" s="636"/>
      <c r="T77" s="636"/>
      <c r="U77" s="636"/>
      <c r="V77" s="636"/>
      <c r="W77" s="731"/>
      <c r="X77" s="731"/>
      <c r="Y77" s="731"/>
      <c r="Z77" s="731"/>
      <c r="AA77" s="731"/>
      <c r="AB77" s="731"/>
      <c r="AC77" s="731"/>
      <c r="AD77" s="731"/>
      <c r="AE77" s="72"/>
      <c r="AF77" s="112"/>
    </row>
    <row r="78" spans="1:32" s="54" customFormat="1" ht="23.25" customHeight="1">
      <c r="A78" s="132"/>
      <c r="B78" s="743" t="s">
        <v>294</v>
      </c>
      <c r="C78" s="744"/>
      <c r="D78" s="744"/>
      <c r="E78" s="744"/>
      <c r="F78" s="744"/>
      <c r="G78" s="744"/>
      <c r="H78" s="744"/>
      <c r="I78" s="744"/>
      <c r="J78" s="745"/>
      <c r="K78" s="657">
        <v>312</v>
      </c>
      <c r="L78" s="657"/>
      <c r="M78" s="657"/>
      <c r="N78" s="636"/>
      <c r="O78" s="636"/>
      <c r="P78" s="636"/>
      <c r="Q78" s="636">
        <v>350</v>
      </c>
      <c r="R78" s="636"/>
      <c r="S78" s="636"/>
      <c r="T78" s="636"/>
      <c r="U78" s="636"/>
      <c r="V78" s="636"/>
      <c r="W78" s="731"/>
      <c r="X78" s="731"/>
      <c r="Y78" s="731"/>
      <c r="Z78" s="731"/>
      <c r="AA78" s="731"/>
      <c r="AB78" s="731"/>
      <c r="AC78" s="731"/>
      <c r="AD78" s="731"/>
      <c r="AE78" s="72"/>
      <c r="AF78" s="112"/>
    </row>
    <row r="79" spans="1:32" s="54" customFormat="1" ht="17.25" customHeight="1">
      <c r="A79" s="132"/>
      <c r="B79" s="737" t="s">
        <v>553</v>
      </c>
      <c r="C79" s="737"/>
      <c r="D79" s="737"/>
      <c r="E79" s="737"/>
      <c r="F79" s="737"/>
      <c r="G79" s="737"/>
      <c r="H79" s="737"/>
      <c r="I79" s="737"/>
      <c r="J79" s="737"/>
      <c r="K79" s="657">
        <v>313</v>
      </c>
      <c r="L79" s="657"/>
      <c r="M79" s="657"/>
      <c r="N79" s="636"/>
      <c r="O79" s="636"/>
      <c r="P79" s="636"/>
      <c r="Q79" s="636">
        <v>350</v>
      </c>
      <c r="R79" s="636"/>
      <c r="S79" s="636"/>
      <c r="T79" s="636"/>
      <c r="U79" s="636"/>
      <c r="V79" s="636"/>
      <c r="W79" s="731"/>
      <c r="X79" s="731"/>
      <c r="Y79" s="731"/>
      <c r="Z79" s="731"/>
      <c r="AA79" s="731"/>
      <c r="AB79" s="731"/>
      <c r="AC79" s="731"/>
      <c r="AD79" s="731"/>
      <c r="AE79" s="72"/>
      <c r="AF79" s="112"/>
    </row>
    <row r="80" spans="1:32" ht="18" customHeight="1">
      <c r="A80" s="132"/>
      <c r="B80" s="737" t="s">
        <v>828</v>
      </c>
      <c r="C80" s="737"/>
      <c r="D80" s="737"/>
      <c r="E80" s="737"/>
      <c r="F80" s="737"/>
      <c r="G80" s="737"/>
      <c r="H80" s="737"/>
      <c r="I80" s="737"/>
      <c r="J80" s="737"/>
      <c r="K80" s="657">
        <v>314</v>
      </c>
      <c r="L80" s="657"/>
      <c r="M80" s="657"/>
      <c r="N80" s="636"/>
      <c r="O80" s="636"/>
      <c r="P80" s="636"/>
      <c r="Q80" s="636">
        <v>350</v>
      </c>
      <c r="R80" s="636"/>
      <c r="S80" s="636"/>
      <c r="T80" s="636"/>
      <c r="U80" s="636"/>
      <c r="V80" s="636"/>
      <c r="W80" s="731"/>
      <c r="X80" s="731"/>
      <c r="Y80" s="731"/>
      <c r="Z80" s="731"/>
      <c r="AA80" s="731"/>
      <c r="AB80" s="731"/>
      <c r="AC80" s="731"/>
      <c r="AD80" s="731"/>
      <c r="AE80" s="72"/>
      <c r="AF80" s="16"/>
    </row>
    <row r="81" spans="1:32" ht="23.25" customHeight="1">
      <c r="A81" s="739" t="s">
        <v>49</v>
      </c>
      <c r="B81" s="739"/>
      <c r="C81" s="739"/>
      <c r="D81" s="739"/>
      <c r="E81" s="739"/>
      <c r="F81" s="739"/>
      <c r="G81" s="739"/>
      <c r="H81" s="739"/>
      <c r="I81" s="739"/>
      <c r="J81" s="739"/>
      <c r="K81" s="636"/>
      <c r="L81" s="636"/>
      <c r="M81" s="636"/>
      <c r="N81" s="636"/>
      <c r="O81" s="636"/>
      <c r="P81" s="636"/>
      <c r="Q81" s="636"/>
      <c r="R81" s="636"/>
      <c r="S81" s="636"/>
      <c r="T81" s="636"/>
      <c r="U81" s="636"/>
      <c r="V81" s="636"/>
      <c r="W81" s="731"/>
      <c r="X81" s="731"/>
      <c r="Y81" s="731"/>
      <c r="Z81" s="731"/>
      <c r="AA81" s="731"/>
      <c r="AB81" s="731"/>
      <c r="AC81" s="731"/>
      <c r="AD81" s="731"/>
      <c r="AE81" s="72"/>
      <c r="AF81" s="16"/>
    </row>
    <row r="82" spans="1:32" s="3" customFormat="1" ht="33.75" customHeight="1">
      <c r="A82" s="127"/>
      <c r="B82" s="740" t="s">
        <v>496</v>
      </c>
      <c r="C82" s="741"/>
      <c r="D82" s="741"/>
      <c r="E82" s="741"/>
      <c r="F82" s="741"/>
      <c r="G82" s="133"/>
      <c r="H82" s="133"/>
      <c r="I82" s="133"/>
      <c r="J82" s="133"/>
      <c r="K82" s="133"/>
      <c r="L82" s="742" t="s">
        <v>269</v>
      </c>
      <c r="M82" s="742"/>
      <c r="N82" s="742"/>
      <c r="O82" s="742"/>
      <c r="P82" s="742"/>
      <c r="Q82" s="131"/>
      <c r="R82" s="131"/>
      <c r="S82" s="131"/>
      <c r="T82" s="131"/>
      <c r="U82" s="742" t="s">
        <v>565</v>
      </c>
      <c r="V82" s="742"/>
      <c r="W82" s="742"/>
      <c r="X82" s="742"/>
      <c r="Y82" s="742"/>
      <c r="Z82" s="742"/>
      <c r="AA82" s="28"/>
      <c r="AB82" s="127"/>
      <c r="AC82" s="127"/>
      <c r="AD82" s="127"/>
      <c r="AE82" s="127"/>
      <c r="AF82" s="127"/>
    </row>
    <row r="83" spans="1:32" s="28" customFormat="1" ht="16.5" customHeight="1">
      <c r="A83" s="128"/>
      <c r="B83" s="137"/>
      <c r="C83" s="138" t="s">
        <v>67</v>
      </c>
      <c r="D83" s="3"/>
      <c r="E83" s="139"/>
      <c r="F83" s="139"/>
      <c r="G83" s="139"/>
      <c r="H83" s="139"/>
      <c r="I83" s="139"/>
      <c r="J83" s="139"/>
      <c r="K83" s="139"/>
      <c r="L83" s="3"/>
      <c r="M83" s="137"/>
      <c r="N83" s="140" t="s">
        <v>68</v>
      </c>
      <c r="O83" s="141"/>
      <c r="P83" s="138"/>
      <c r="Q83" s="142"/>
      <c r="R83" s="142"/>
      <c r="S83" s="142"/>
      <c r="T83" s="138"/>
      <c r="U83" s="138"/>
      <c r="V83" s="738" t="s">
        <v>94</v>
      </c>
      <c r="W83" s="738"/>
      <c r="X83" s="738"/>
      <c r="Y83" s="738"/>
      <c r="Z83" s="738"/>
      <c r="AA83" s="3"/>
      <c r="AB83" s="128"/>
      <c r="AC83" s="128"/>
      <c r="AD83" s="128"/>
      <c r="AE83" s="128"/>
      <c r="AF83" s="128"/>
    </row>
    <row r="84" spans="1:32" s="3" customFormat="1" ht="18.75" customHeight="1">
      <c r="A84" s="127"/>
      <c r="B84" s="589" t="s">
        <v>567</v>
      </c>
      <c r="C84" s="589"/>
      <c r="D84" s="589"/>
      <c r="E84" s="589"/>
      <c r="F84" s="589"/>
      <c r="G84" s="589"/>
      <c r="H84" s="80"/>
      <c r="I84" s="80"/>
      <c r="J84" s="80"/>
      <c r="K84" s="80"/>
      <c r="L84" s="80"/>
      <c r="M84" s="127"/>
      <c r="N84" s="127"/>
      <c r="O84" s="127"/>
      <c r="P84" s="127"/>
      <c r="Q84" s="80"/>
      <c r="R84" s="80"/>
      <c r="S84" s="80"/>
      <c r="T84" s="80"/>
      <c r="U84" s="127"/>
      <c r="V84" s="127"/>
      <c r="W84" s="127"/>
      <c r="X84" s="80"/>
      <c r="Y84" s="80"/>
      <c r="Z84" s="80"/>
      <c r="AA84" s="80"/>
      <c r="AB84" s="127"/>
      <c r="AC84" s="127"/>
      <c r="AD84" s="127"/>
      <c r="AE84" s="127"/>
      <c r="AF84" s="127"/>
    </row>
    <row r="85" spans="1:32">
      <c r="A85" s="16"/>
      <c r="B85" s="16"/>
      <c r="C85" s="129"/>
      <c r="D85" s="129"/>
      <c r="E85" s="129"/>
      <c r="F85" s="129"/>
      <c r="G85" s="129"/>
      <c r="H85" s="129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29"/>
      <c r="V85" s="129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29"/>
      <c r="D87" s="129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B74:J74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9:J79"/>
    <mergeCell ref="K79:M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B84:G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2024-02-14T06:43:02Z</cp:lastPrinted>
  <dcterms:created xsi:type="dcterms:W3CDTF">2003-03-13T16:00:22Z</dcterms:created>
  <dcterms:modified xsi:type="dcterms:W3CDTF">2024-02-15T13:52:26Z</dcterms:modified>
</cp:coreProperties>
</file>